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5" yWindow="0" windowWidth="18015" windowHeight="2310"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21" sheetId="90" r:id="rId22"/>
    <sheet name="Tabell 1.2 DOK32021" sheetId="91" r:id="rId23"/>
    <sheet name="Tabell 2.1 DOK32021" sheetId="92" r:id="rId24"/>
    <sheet name="Tabell 2.2 DOK32021" sheetId="93" r:id="rId25"/>
    <sheet name="Tabell 2.3 DOK32021" sheetId="94" r:id="rId26"/>
    <sheet name="Tabell 3.1 DOK32021" sheetId="95" r:id="rId27"/>
    <sheet name="Tabell 4.1 DOK32021" sheetId="96" r:id="rId28"/>
    <sheet name="Tabell 4.2-4.4 DOK32021" sheetId="97" r:id="rId29"/>
    <sheet name="Tabell 4.5-4.7 DOK32021" sheetId="98" r:id="rId30"/>
    <sheet name="Tabell 5.1-5.2 DOK32021" sheetId="99" r:id="rId31"/>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29">#REF!</definedName>
    <definedName name="_1.__Gamle_Oslo" localSheetId="17">#REF!</definedName>
    <definedName name="_1.__Gamle_Oslo" localSheetId="30">#REF!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#REF!</definedName>
    <definedName name="BE" localSheetId="24">'Tabell 2.2 DOK32021'!$A$1</definedName>
    <definedName name="BE">'Tabell 2.2'!$A$1</definedName>
    <definedName name="BK" localSheetId="26">'Tabell 3.1 DOK32021'!$A$1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#REF!</definedName>
    <definedName name="BS" localSheetId="21">'Tabell 1.1 DOK32021'!$A$1</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29">#REF!</definedName>
    <definedName name="bydel" localSheetId="17">#REF!</definedName>
    <definedName name="bydel" localSheetId="30">#REF!</definedName>
    <definedName name="bydel">#REF!</definedName>
    <definedName name="d" localSheetId="21">'Tabell 1.1 DOK32021'!$A$1</definedName>
    <definedName name="d">'Tabell 1.1'!$A$1</definedName>
    <definedName name="DFB" localSheetId="30">'Tabell 5.1-5.2 DOK32021'!$A$1</definedName>
    <definedName name="DFB">'Tabell 5.1-5.2'!$A$1</definedName>
    <definedName name="DGK" localSheetId="27">'Tabell 4.1 DOK32021'!$A$1</definedName>
    <definedName name="DGK">'Tabell 4.1'!$A$1</definedName>
    <definedName name="DI" localSheetId="28">'Tabell 4.2-4.4 DOK32021'!$A$19</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#REF!</definedName>
    <definedName name="KAPVA" localSheetId="30">'Tabell 5.1-5.2 DOK32021'!$A$19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#REF!</definedName>
    <definedName name="KS" localSheetId="25">'Tabell 2.3 DOK32021'!$A$1</definedName>
    <definedName name="KS">'Tabell 2.3'!$A$1</definedName>
    <definedName name="LUI" localSheetId="28">'Tabell 4.2-4.4 DOK32021'!$A$1</definedName>
    <definedName name="LUI">'Tabell 4.2-4.4'!$A$1</definedName>
    <definedName name="OIKB" localSheetId="29">'Tabell 4.5-4.7 DOK32021'!$A$30</definedName>
    <definedName name="OIKB">'Tabell 4.5-4.7'!$A$30</definedName>
    <definedName name="OKB" localSheetId="29">'Tabell 4.5-4.7 DOK32021'!$A$1</definedName>
    <definedName name="OKB">'Tabell 4.5-4.7'!$A$1</definedName>
    <definedName name="SA" localSheetId="22">'Tabell 1.2 DOK32021'!$A$1</definedName>
    <definedName name="SA">'Tabell 1.2'!$A$1</definedName>
    <definedName name="Tabell_2.1_Bydelsfordelt_budsjett" localSheetId="23">'Tabell 2.1 DOK32021'!$A$1</definedName>
    <definedName name="Tabell_2.1_Bydelsfordelt_budsjett">'Tabell 2.1'!$A$1</definedName>
    <definedName name="UI" localSheetId="28">'Tabell 4.2-4.4 DOK32021'!$A$10</definedName>
    <definedName name="UI">'Tabell 4.2-4.4'!$A$10</definedName>
    <definedName name="VHB" localSheetId="29">'Tabell 4.5-4.7 DOK32021'!$A$54</definedName>
    <definedName name="VHB">'Tabell 4.5-4.7'!$A$54</definedName>
  </definedNames>
  <calcPr calcId="162913"/>
</workbook>
</file>

<file path=xl/calcChain.xml><?xml version="1.0" encoding="utf-8"?>
<calcChain xmlns="http://schemas.openxmlformats.org/spreadsheetml/2006/main">
  <c r="B54" i="21" l="1"/>
  <c r="B66" i="21" l="1"/>
  <c r="B70" i="21"/>
  <c r="B29" i="21"/>
  <c r="S18" i="19" l="1"/>
  <c r="K48" i="19"/>
  <c r="F10" i="30" l="1"/>
  <c r="F8" i="30"/>
  <c r="E24" i="19" l="1"/>
  <c r="F24" i="19"/>
  <c r="G24" i="19"/>
  <c r="H24" i="19"/>
  <c r="I24" i="19"/>
  <c r="J24" i="19"/>
  <c r="K24" i="19"/>
  <c r="L24" i="19"/>
  <c r="M24" i="19"/>
  <c r="N24" i="19"/>
  <c r="O24" i="19"/>
  <c r="P24" i="19"/>
  <c r="Q24" i="19"/>
  <c r="R24" i="19"/>
  <c r="D24" i="19"/>
  <c r="S24" i="19"/>
  <c r="S11" i="19"/>
  <c r="S20" i="19"/>
  <c r="E42" i="19" l="1"/>
  <c r="F42" i="19"/>
  <c r="G42" i="19"/>
  <c r="H42" i="19"/>
  <c r="I42" i="19"/>
  <c r="J42" i="19"/>
  <c r="K42" i="19"/>
  <c r="L42" i="19"/>
  <c r="M42" i="19"/>
  <c r="N42" i="19"/>
  <c r="O42" i="19"/>
  <c r="P42" i="19"/>
  <c r="Q42" i="19"/>
  <c r="R42" i="19"/>
  <c r="D42" i="19"/>
  <c r="S70" i="19" l="1"/>
  <c r="S69" i="19" l="1"/>
  <c r="E169" i="38" l="1"/>
  <c r="F169" i="38"/>
  <c r="G169" i="38"/>
  <c r="H169" i="38"/>
  <c r="I169" i="38"/>
  <c r="J169" i="38"/>
  <c r="K169" i="38"/>
  <c r="L169" i="38"/>
  <c r="M169" i="38"/>
  <c r="N169" i="38"/>
  <c r="O169" i="38"/>
  <c r="P169" i="38"/>
  <c r="Q169" i="38"/>
  <c r="R169" i="38"/>
  <c r="S169" i="38"/>
  <c r="D169" i="38"/>
  <c r="A42" i="17" l="1"/>
  <c r="A43" i="38" l="1"/>
  <c r="A44" i="38"/>
  <c r="F12" i="30" l="1"/>
  <c r="F7" i="30"/>
  <c r="S17" i="19" l="1"/>
  <c r="S19" i="19"/>
  <c r="S22" i="19"/>
  <c r="S16" i="19"/>
  <c r="S23" i="19"/>
  <c r="S80" i="19" l="1"/>
  <c r="S49" i="19"/>
  <c r="S48" i="19"/>
  <c r="S47" i="19"/>
  <c r="S46" i="19"/>
  <c r="S45" i="19"/>
  <c r="S44" i="19"/>
  <c r="S43" i="19"/>
  <c r="S83" i="19" l="1"/>
  <c r="S82" i="19"/>
  <c r="S79" i="19"/>
  <c r="S78" i="19"/>
  <c r="S75" i="19"/>
  <c r="Y118" i="96" l="1"/>
  <c r="Z118" i="96"/>
  <c r="AA118" i="96"/>
  <c r="AB118" i="96"/>
  <c r="AC118" i="96"/>
  <c r="AD118" i="96"/>
  <c r="AE118" i="96"/>
  <c r="AF118" i="96"/>
  <c r="AG118" i="96"/>
  <c r="AH118" i="96"/>
  <c r="AI118" i="96"/>
  <c r="AJ118" i="96"/>
  <c r="AK118" i="96"/>
  <c r="AL118" i="96"/>
  <c r="X118" i="96"/>
  <c r="Y116" i="96"/>
  <c r="Z116" i="96"/>
  <c r="AA116" i="96"/>
  <c r="AB116" i="96"/>
  <c r="AC116" i="96"/>
  <c r="AD116" i="96"/>
  <c r="AE116" i="96"/>
  <c r="AF116" i="96"/>
  <c r="AG116" i="96"/>
  <c r="AH116" i="96"/>
  <c r="AI116" i="96"/>
  <c r="AJ116" i="96"/>
  <c r="AK116" i="96"/>
  <c r="AL116" i="96"/>
  <c r="X116" i="96"/>
  <c r="Y114" i="96"/>
  <c r="Z114" i="96"/>
  <c r="AA114" i="96"/>
  <c r="AB114" i="96"/>
  <c r="AC114" i="96"/>
  <c r="AD114" i="96"/>
  <c r="AE114" i="96"/>
  <c r="AF114" i="96"/>
  <c r="AG114" i="96"/>
  <c r="AH114" i="96"/>
  <c r="AI114" i="96"/>
  <c r="AJ114" i="96"/>
  <c r="AK114" i="96"/>
  <c r="AL114" i="96"/>
  <c r="X114" i="96"/>
  <c r="Y99" i="96"/>
  <c r="Z99" i="96"/>
  <c r="AA99" i="96"/>
  <c r="AB99" i="96"/>
  <c r="AC99" i="96"/>
  <c r="AD99" i="96"/>
  <c r="AE99" i="96"/>
  <c r="AF99" i="96"/>
  <c r="AG99" i="96"/>
  <c r="AH99" i="96"/>
  <c r="AI99" i="96"/>
  <c r="AJ99" i="96"/>
  <c r="AK99" i="96"/>
  <c r="AL99" i="96"/>
  <c r="X99" i="96"/>
  <c r="AM87" i="96"/>
  <c r="Y87" i="96"/>
  <c r="Z87" i="96"/>
  <c r="AA87" i="96"/>
  <c r="AB87" i="96"/>
  <c r="AC87" i="96"/>
  <c r="AD87" i="96"/>
  <c r="AE87" i="96"/>
  <c r="AF87" i="96"/>
  <c r="AG87" i="96"/>
  <c r="AH87" i="96"/>
  <c r="AI87" i="96"/>
  <c r="AJ87" i="96"/>
  <c r="AK87" i="96"/>
  <c r="AL87" i="96"/>
  <c r="X87" i="96"/>
  <c r="AB56" i="96"/>
  <c r="AF56" i="96"/>
  <c r="AJ56" i="96"/>
  <c r="AM54" i="96"/>
  <c r="Y56" i="96" s="1"/>
  <c r="X56" i="96" l="1"/>
  <c r="AI56" i="96"/>
  <c r="AE56" i="96"/>
  <c r="AA56" i="96"/>
  <c r="AL56" i="96"/>
  <c r="AH56" i="96"/>
  <c r="AD56" i="96"/>
  <c r="Z56" i="96"/>
  <c r="AK56" i="96"/>
  <c r="AG56" i="96"/>
  <c r="AC56" i="96"/>
  <c r="Y9" i="96"/>
  <c r="Z9" i="96"/>
  <c r="AA9" i="96"/>
  <c r="AB9" i="96"/>
  <c r="AC9" i="96"/>
  <c r="AD9" i="96"/>
  <c r="AE9" i="96"/>
  <c r="AF9" i="96"/>
  <c r="AG9" i="96"/>
  <c r="AH9" i="96"/>
  <c r="AI9" i="96"/>
  <c r="AJ9" i="96"/>
  <c r="AK9" i="96"/>
  <c r="AL9" i="96"/>
  <c r="X9" i="96"/>
  <c r="AM36" i="96" l="1"/>
  <c r="AA39" i="96" l="1"/>
  <c r="AA41" i="96" s="1"/>
  <c r="AA43" i="96" s="1"/>
  <c r="AE39" i="96"/>
  <c r="AE41" i="96" s="1"/>
  <c r="AE43" i="96" s="1"/>
  <c r="AI39" i="96"/>
  <c r="AI41" i="96" s="1"/>
  <c r="AI43" i="96" s="1"/>
  <c r="AJ39" i="96"/>
  <c r="AJ41" i="96" s="1"/>
  <c r="AJ43" i="96" s="1"/>
  <c r="AC39" i="96"/>
  <c r="AC41" i="96" s="1"/>
  <c r="AC43" i="96" s="1"/>
  <c r="AK39" i="96"/>
  <c r="AK41" i="96" s="1"/>
  <c r="AK43" i="96" s="1"/>
  <c r="AD39" i="96"/>
  <c r="AD41" i="96" s="1"/>
  <c r="AD43" i="96" s="1"/>
  <c r="AL39" i="96"/>
  <c r="AL41" i="96" s="1"/>
  <c r="AL43" i="96" s="1"/>
  <c r="AB39" i="96"/>
  <c r="AB41" i="96" s="1"/>
  <c r="AB43" i="96" s="1"/>
  <c r="AF39" i="96"/>
  <c r="AF41" i="96" s="1"/>
  <c r="AF43" i="96" s="1"/>
  <c r="X39" i="96"/>
  <c r="X41" i="96" s="1"/>
  <c r="X43" i="96" s="1"/>
  <c r="Y39" i="96"/>
  <c r="Y41" i="96" s="1"/>
  <c r="Y43" i="96" s="1"/>
  <c r="AG39" i="96"/>
  <c r="AG41" i="96" s="1"/>
  <c r="AG43" i="96" s="1"/>
  <c r="Z39" i="96"/>
  <c r="Z41" i="96" s="1"/>
  <c r="Z43" i="96" s="1"/>
  <c r="AH39" i="96"/>
  <c r="AH41" i="96" s="1"/>
  <c r="AH43" i="96" s="1"/>
  <c r="S160" i="38" l="1"/>
  <c r="S10" i="19" l="1"/>
  <c r="S9" i="19"/>
  <c r="S62" i="19"/>
  <c r="S68" i="19"/>
  <c r="S67" i="19"/>
  <c r="S66" i="19"/>
  <c r="S55" i="19"/>
  <c r="S56" i="19"/>
  <c r="S57" i="19"/>
  <c r="S58" i="19"/>
  <c r="S59" i="19"/>
  <c r="S60" i="19"/>
  <c r="S61" i="19"/>
  <c r="S63" i="19"/>
  <c r="S54" i="19"/>
  <c r="C98" i="17" l="1"/>
  <c r="C97" i="17"/>
  <c r="C88" i="17"/>
  <c r="C89" i="17"/>
  <c r="C90" i="17"/>
  <c r="C91" i="17"/>
  <c r="C92" i="17"/>
  <c r="C93" i="17"/>
  <c r="C94" i="17"/>
  <c r="C87" i="17"/>
  <c r="C86" i="17"/>
  <c r="C75" i="17"/>
  <c r="C76" i="17"/>
  <c r="C77" i="17"/>
  <c r="C78" i="17"/>
  <c r="C79" i="17"/>
  <c r="C80" i="17"/>
  <c r="C81" i="17"/>
  <c r="C82"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8" i="17" l="1"/>
  <c r="E74" i="23" l="1"/>
  <c r="F74" i="23"/>
  <c r="G74" i="23"/>
  <c r="H74" i="23"/>
  <c r="I74" i="23"/>
  <c r="J74" i="23"/>
  <c r="K74" i="23"/>
  <c r="L74" i="23"/>
  <c r="M74" i="23"/>
  <c r="N74" i="23"/>
  <c r="O74" i="23"/>
  <c r="P74" i="23"/>
  <c r="Q74" i="23"/>
  <c r="R74" i="23"/>
  <c r="D74" i="23"/>
  <c r="S32" i="23"/>
  <c r="S33" i="23"/>
  <c r="S34" i="23"/>
  <c r="S35" i="23"/>
  <c r="S36" i="23"/>
  <c r="S37" i="23"/>
  <c r="S38" i="23"/>
  <c r="A11" i="96" l="1"/>
  <c r="U11" i="96" s="1"/>
  <c r="A14" i="96"/>
  <c r="U14" i="96" s="1"/>
  <c r="A16" i="96"/>
  <c r="U16" i="96" s="1"/>
  <c r="A19" i="96"/>
  <c r="U19" i="96" s="1"/>
  <c r="A21" i="96"/>
  <c r="U21" i="96" s="1"/>
  <c r="A22" i="96"/>
  <c r="U22" i="96" s="1"/>
  <c r="A23" i="96"/>
  <c r="U23" i="96" s="1"/>
  <c r="A39" i="96"/>
  <c r="A43" i="96"/>
  <c r="A56" i="96"/>
  <c r="A87" i="96"/>
  <c r="A99" i="96"/>
  <c r="A101" i="96"/>
  <c r="A114" i="96"/>
  <c r="A116" i="96"/>
  <c r="A117" i="96"/>
  <c r="A118" i="96"/>
  <c r="P170" i="93"/>
  <c r="N170" i="93"/>
  <c r="L170" i="93"/>
  <c r="H170" i="93"/>
  <c r="F170" i="93"/>
  <c r="A165" i="93"/>
  <c r="F12" i="90"/>
  <c r="G12" i="90" s="1"/>
  <c r="F10" i="90"/>
  <c r="F9" i="90"/>
  <c r="F8" i="90"/>
  <c r="G8" i="90" s="1"/>
  <c r="F7" i="90"/>
  <c r="F14" i="90" s="1"/>
  <c r="F6" i="90"/>
  <c r="F5" i="90"/>
  <c r="D12" i="90"/>
  <c r="D10" i="90"/>
  <c r="A62" i="92"/>
  <c r="A167" i="93" s="1"/>
  <c r="A54" i="92"/>
  <c r="A147" i="93" s="1"/>
  <c r="A48" i="92"/>
  <c r="A129" i="93" s="1"/>
  <c r="A42" i="92"/>
  <c r="A111" i="93" s="1"/>
  <c r="A36" i="92"/>
  <c r="A93" i="93" s="1"/>
  <c r="A30" i="92"/>
  <c r="A41" i="95" s="1"/>
  <c r="A24" i="92"/>
  <c r="A25" i="96" s="1"/>
  <c r="A18" i="92"/>
  <c r="A42" i="93" s="1"/>
  <c r="A12" i="92"/>
  <c r="A4" i="96" s="1"/>
  <c r="R19" i="94"/>
  <c r="Q19" i="94"/>
  <c r="P19" i="94"/>
  <c r="O19" i="94"/>
  <c r="N19" i="94"/>
  <c r="M19" i="94"/>
  <c r="L19" i="94"/>
  <c r="K19" i="94"/>
  <c r="J19" i="94"/>
  <c r="I19" i="94"/>
  <c r="H19" i="94"/>
  <c r="G19" i="94"/>
  <c r="F19" i="94"/>
  <c r="E19" i="94"/>
  <c r="D19" i="94"/>
  <c r="R17" i="94"/>
  <c r="Q17" i="94"/>
  <c r="Q20" i="94" s="1"/>
  <c r="Q20" i="92" s="1"/>
  <c r="P17" i="94"/>
  <c r="O17" i="94"/>
  <c r="N17" i="94"/>
  <c r="M17" i="94"/>
  <c r="M20" i="94" s="1"/>
  <c r="M20" i="92" s="1"/>
  <c r="L17" i="94"/>
  <c r="K17" i="94"/>
  <c r="J17" i="94"/>
  <c r="J20" i="94" s="1"/>
  <c r="J20" i="92" s="1"/>
  <c r="I17" i="94"/>
  <c r="I20" i="94" s="1"/>
  <c r="I20" i="92" s="1"/>
  <c r="H17" i="94"/>
  <c r="G17" i="94"/>
  <c r="F17" i="94"/>
  <c r="E17" i="94"/>
  <c r="D17" i="94"/>
  <c r="A76" i="94"/>
  <c r="A65" i="94"/>
  <c r="A22" i="94"/>
  <c r="A13" i="94"/>
  <c r="A73" i="95"/>
  <c r="A52" i="95"/>
  <c r="A4" i="95"/>
  <c r="R98" i="95"/>
  <c r="Q98" i="95"/>
  <c r="P98" i="95"/>
  <c r="O98" i="95"/>
  <c r="N98" i="95"/>
  <c r="M98" i="95"/>
  <c r="L98" i="95"/>
  <c r="K98" i="95"/>
  <c r="J98" i="95"/>
  <c r="I98" i="95"/>
  <c r="H98" i="95"/>
  <c r="G98" i="95"/>
  <c r="F98" i="95"/>
  <c r="E98" i="95"/>
  <c r="D98" i="95"/>
  <c r="R38" i="95"/>
  <c r="Q38" i="95"/>
  <c r="P38" i="95"/>
  <c r="O38" i="95"/>
  <c r="N38" i="95"/>
  <c r="M38" i="95"/>
  <c r="L38" i="95"/>
  <c r="K38" i="95"/>
  <c r="J38" i="95"/>
  <c r="I38" i="95"/>
  <c r="H38" i="95"/>
  <c r="G38" i="95"/>
  <c r="F38" i="95"/>
  <c r="E38" i="95"/>
  <c r="D38" i="95"/>
  <c r="A38" i="95"/>
  <c r="A37" i="95"/>
  <c r="R5" i="95"/>
  <c r="Q5" i="95"/>
  <c r="P5" i="95"/>
  <c r="O5" i="95"/>
  <c r="N5" i="95"/>
  <c r="M5" i="95"/>
  <c r="L5" i="95"/>
  <c r="K5" i="95"/>
  <c r="J5" i="95"/>
  <c r="I5" i="95"/>
  <c r="H5" i="95"/>
  <c r="G5" i="95"/>
  <c r="F5" i="95"/>
  <c r="E5" i="95"/>
  <c r="D5" i="95"/>
  <c r="R105" i="96"/>
  <c r="Q105" i="96"/>
  <c r="P105" i="96"/>
  <c r="O105" i="96"/>
  <c r="N105" i="96"/>
  <c r="M105" i="96"/>
  <c r="L105" i="96"/>
  <c r="K105" i="96"/>
  <c r="J105" i="96"/>
  <c r="I105" i="96"/>
  <c r="I102" i="96" s="1"/>
  <c r="H105" i="96"/>
  <c r="G105" i="96"/>
  <c r="F105" i="96"/>
  <c r="E105" i="96"/>
  <c r="D105" i="96"/>
  <c r="R104" i="96"/>
  <c r="Q104" i="96"/>
  <c r="Q102" i="96" s="1"/>
  <c r="P104" i="96"/>
  <c r="P102" i="96" s="1"/>
  <c r="O104" i="96"/>
  <c r="N104" i="96"/>
  <c r="M104" i="96"/>
  <c r="M102" i="96" s="1"/>
  <c r="L104" i="96"/>
  <c r="K104" i="96"/>
  <c r="J104" i="96"/>
  <c r="I104" i="96"/>
  <c r="H104" i="96"/>
  <c r="H102" i="96" s="1"/>
  <c r="G104" i="96"/>
  <c r="F104" i="96"/>
  <c r="E104" i="96"/>
  <c r="D104" i="96"/>
  <c r="D102" i="96" s="1"/>
  <c r="R70" i="96"/>
  <c r="Q70" i="96"/>
  <c r="Q67" i="96" s="1"/>
  <c r="P70" i="96"/>
  <c r="P67" i="96" s="1"/>
  <c r="O70" i="96"/>
  <c r="O67" i="96" s="1"/>
  <c r="N70" i="96"/>
  <c r="M70" i="96"/>
  <c r="M67" i="96" s="1"/>
  <c r="L70" i="96"/>
  <c r="K70" i="96"/>
  <c r="J70" i="96"/>
  <c r="I70" i="96"/>
  <c r="H70" i="96"/>
  <c r="H67" i="96" s="1"/>
  <c r="G70" i="96"/>
  <c r="G67" i="96" s="1"/>
  <c r="F70" i="96"/>
  <c r="E70" i="96"/>
  <c r="E67" i="96" s="1"/>
  <c r="D70" i="96"/>
  <c r="R64" i="96"/>
  <c r="Q64" i="96"/>
  <c r="P64" i="96"/>
  <c r="P62" i="96" s="1"/>
  <c r="O64" i="96"/>
  <c r="O62" i="96" s="1"/>
  <c r="N64" i="96"/>
  <c r="N62" i="96" s="1"/>
  <c r="M64" i="96"/>
  <c r="L64" i="96"/>
  <c r="K64" i="96"/>
  <c r="J64" i="96"/>
  <c r="J62" i="96" s="1"/>
  <c r="I64" i="96"/>
  <c r="H64" i="96"/>
  <c r="H62" i="96" s="1"/>
  <c r="G64" i="96"/>
  <c r="G62" i="96" s="1"/>
  <c r="F64" i="96"/>
  <c r="F62" i="96" s="1"/>
  <c r="E64" i="96"/>
  <c r="D64" i="96"/>
  <c r="D62" i="96" s="1"/>
  <c r="R52" i="96"/>
  <c r="R50" i="96" s="1"/>
  <c r="Q52" i="96"/>
  <c r="Q50" i="96" s="1"/>
  <c r="P52" i="96"/>
  <c r="O52" i="96"/>
  <c r="N52" i="96"/>
  <c r="M52" i="96"/>
  <c r="L52" i="96"/>
  <c r="K52" i="96"/>
  <c r="K50" i="96" s="1"/>
  <c r="J52" i="96"/>
  <c r="J50" i="96" s="1"/>
  <c r="I52" i="96"/>
  <c r="I50" i="96" s="1"/>
  <c r="H52" i="96"/>
  <c r="G52" i="96"/>
  <c r="F52" i="96"/>
  <c r="E52" i="96"/>
  <c r="E50" i="96" s="1"/>
  <c r="D52" i="96"/>
  <c r="R31" i="96"/>
  <c r="R29" i="96" s="1"/>
  <c r="Q31" i="96"/>
  <c r="P31" i="96"/>
  <c r="O31" i="96"/>
  <c r="N31" i="96"/>
  <c r="M31" i="96"/>
  <c r="L31" i="96"/>
  <c r="L29" i="96" s="1"/>
  <c r="K31" i="96"/>
  <c r="J31" i="96"/>
  <c r="J29" i="96" s="1"/>
  <c r="I31" i="96"/>
  <c r="I29" i="96" s="1"/>
  <c r="H31" i="96"/>
  <c r="H29" i="96" s="1"/>
  <c r="G31" i="96"/>
  <c r="F31" i="96"/>
  <c r="F29" i="96" s="1"/>
  <c r="E31" i="96"/>
  <c r="E29" i="96" s="1"/>
  <c r="D31" i="96"/>
  <c r="D29" i="96" s="1"/>
  <c r="R18" i="96"/>
  <c r="Q18" i="96"/>
  <c r="P18" i="96"/>
  <c r="O18" i="96"/>
  <c r="N18" i="96"/>
  <c r="M18" i="96"/>
  <c r="L18" i="96"/>
  <c r="K18" i="96"/>
  <c r="J18" i="96"/>
  <c r="I18" i="96"/>
  <c r="H18" i="96"/>
  <c r="G18" i="96"/>
  <c r="F18" i="96"/>
  <c r="E18" i="96"/>
  <c r="D18" i="96"/>
  <c r="R17" i="96"/>
  <c r="Q17" i="96"/>
  <c r="P17" i="96"/>
  <c r="O17" i="96"/>
  <c r="N17" i="96"/>
  <c r="M17" i="96"/>
  <c r="L17" i="96"/>
  <c r="K17" i="96"/>
  <c r="J17" i="96"/>
  <c r="I17" i="96"/>
  <c r="H17" i="96"/>
  <c r="G17" i="96"/>
  <c r="F17" i="96"/>
  <c r="E17" i="96"/>
  <c r="D17" i="96"/>
  <c r="R13" i="96"/>
  <c r="Q13" i="96"/>
  <c r="P13" i="96"/>
  <c r="O13" i="96"/>
  <c r="N13" i="96"/>
  <c r="M13" i="96"/>
  <c r="L13" i="96"/>
  <c r="K13" i="96"/>
  <c r="J13" i="96"/>
  <c r="I13" i="96"/>
  <c r="H13" i="96"/>
  <c r="G13" i="96"/>
  <c r="F13" i="96"/>
  <c r="E13" i="96"/>
  <c r="D13" i="96"/>
  <c r="R12" i="96"/>
  <c r="Q12" i="96"/>
  <c r="P12" i="96"/>
  <c r="O12" i="96"/>
  <c r="N12" i="96"/>
  <c r="M12" i="96"/>
  <c r="L12" i="96"/>
  <c r="K12" i="96"/>
  <c r="J12" i="96"/>
  <c r="I12" i="96"/>
  <c r="H12" i="96"/>
  <c r="G12" i="96"/>
  <c r="F12" i="96"/>
  <c r="E12" i="96"/>
  <c r="D12" i="96"/>
  <c r="S24" i="99"/>
  <c r="K25" i="99" s="1"/>
  <c r="S23" i="99"/>
  <c r="S22" i="99"/>
  <c r="R25" i="99" s="1"/>
  <c r="S20" i="99"/>
  <c r="R20" i="99"/>
  <c r="Q20" i="99"/>
  <c r="P20" i="99"/>
  <c r="O20" i="99"/>
  <c r="N20" i="99"/>
  <c r="M20" i="99"/>
  <c r="L20" i="99"/>
  <c r="K20" i="99"/>
  <c r="J20" i="99"/>
  <c r="I20" i="99"/>
  <c r="H20" i="99"/>
  <c r="G20" i="99"/>
  <c r="F20" i="99"/>
  <c r="E20" i="99"/>
  <c r="D20" i="99"/>
  <c r="R12" i="99"/>
  <c r="R14" i="99" s="1"/>
  <c r="Q12" i="99"/>
  <c r="Q14" i="99" s="1"/>
  <c r="P12" i="99"/>
  <c r="P14" i="99" s="1"/>
  <c r="O12" i="99"/>
  <c r="O14" i="99" s="1"/>
  <c r="N12" i="99"/>
  <c r="N14" i="99" s="1"/>
  <c r="M12" i="99"/>
  <c r="M14" i="99" s="1"/>
  <c r="L12" i="99"/>
  <c r="L14" i="99" s="1"/>
  <c r="K12" i="99"/>
  <c r="K14" i="99" s="1"/>
  <c r="J12" i="99"/>
  <c r="J14" i="99" s="1"/>
  <c r="I12" i="99"/>
  <c r="I14" i="99" s="1"/>
  <c r="H12" i="99"/>
  <c r="H14" i="99" s="1"/>
  <c r="G12" i="99"/>
  <c r="G14" i="99" s="1"/>
  <c r="F12" i="99"/>
  <c r="F14" i="99" s="1"/>
  <c r="E12" i="99"/>
  <c r="E14" i="99" s="1"/>
  <c r="D12" i="99"/>
  <c r="D14" i="99" s="1"/>
  <c r="A12" i="99"/>
  <c r="R11" i="99"/>
  <c r="Q11" i="99"/>
  <c r="P11" i="99"/>
  <c r="O11" i="99"/>
  <c r="N11" i="99"/>
  <c r="M11" i="99"/>
  <c r="L11" i="99"/>
  <c r="K11" i="99"/>
  <c r="J11" i="99"/>
  <c r="I11" i="99"/>
  <c r="H11" i="99"/>
  <c r="G11" i="99"/>
  <c r="S11" i="99" s="1"/>
  <c r="F11" i="99"/>
  <c r="E11" i="99"/>
  <c r="D11" i="99"/>
  <c r="A11" i="99"/>
  <c r="S10" i="99"/>
  <c r="R7" i="99"/>
  <c r="Q7" i="99"/>
  <c r="P7" i="99"/>
  <c r="O7" i="99"/>
  <c r="N7" i="99"/>
  <c r="M7" i="99"/>
  <c r="L7" i="99"/>
  <c r="K7" i="99"/>
  <c r="J7" i="99"/>
  <c r="I7" i="99"/>
  <c r="H7" i="99"/>
  <c r="G7" i="99"/>
  <c r="F7" i="99"/>
  <c r="E7" i="99"/>
  <c r="D7" i="99"/>
  <c r="S7" i="99" s="1"/>
  <c r="R6" i="99"/>
  <c r="Q6" i="99"/>
  <c r="P6" i="99"/>
  <c r="O6" i="99"/>
  <c r="N6" i="99"/>
  <c r="M6" i="99"/>
  <c r="L6" i="99"/>
  <c r="K6" i="99"/>
  <c r="J6" i="99"/>
  <c r="I6" i="99"/>
  <c r="H6" i="99"/>
  <c r="G6" i="99"/>
  <c r="F6" i="99"/>
  <c r="E6" i="99"/>
  <c r="D6" i="99"/>
  <c r="S6" i="99" s="1"/>
  <c r="S5" i="99"/>
  <c r="P63" i="98"/>
  <c r="L63" i="98"/>
  <c r="H63" i="98"/>
  <c r="D63" i="98"/>
  <c r="B63" i="98"/>
  <c r="Q62" i="98"/>
  <c r="Q61" i="98" s="1"/>
  <c r="M62" i="98"/>
  <c r="I62" i="98"/>
  <c r="E62" i="98"/>
  <c r="E61" i="98" s="1"/>
  <c r="C62" i="98"/>
  <c r="R51" i="98"/>
  <c r="R63" i="98" s="1"/>
  <c r="Q51" i="98"/>
  <c r="Q63" i="98" s="1"/>
  <c r="P51" i="98"/>
  <c r="O51" i="98"/>
  <c r="O63" i="98" s="1"/>
  <c r="N51" i="98"/>
  <c r="N63" i="98" s="1"/>
  <c r="M51" i="98"/>
  <c r="M63" i="98" s="1"/>
  <c r="L51" i="98"/>
  <c r="K51" i="98"/>
  <c r="K63" i="98" s="1"/>
  <c r="J51" i="98"/>
  <c r="J63" i="98" s="1"/>
  <c r="I51" i="98"/>
  <c r="I63" i="98" s="1"/>
  <c r="H51" i="98"/>
  <c r="G51" i="98"/>
  <c r="G63" i="98" s="1"/>
  <c r="F51" i="98"/>
  <c r="F63" i="98" s="1"/>
  <c r="E51" i="98"/>
  <c r="E63" i="98" s="1"/>
  <c r="D51" i="98"/>
  <c r="S51" i="98" s="1"/>
  <c r="R50" i="98"/>
  <c r="R62" i="98" s="1"/>
  <c r="R61" i="98" s="1"/>
  <c r="Q50" i="98"/>
  <c r="P50" i="98"/>
  <c r="P62" i="98" s="1"/>
  <c r="P61" i="98" s="1"/>
  <c r="O50" i="98"/>
  <c r="O62" i="98" s="1"/>
  <c r="O61" i="98" s="1"/>
  <c r="N50" i="98"/>
  <c r="N62" i="98" s="1"/>
  <c r="N61" i="98" s="1"/>
  <c r="M50" i="98"/>
  <c r="L50" i="98"/>
  <c r="L62" i="98" s="1"/>
  <c r="L61" i="98" s="1"/>
  <c r="K50" i="98"/>
  <c r="K62" i="98" s="1"/>
  <c r="K61" i="98" s="1"/>
  <c r="J50" i="98"/>
  <c r="J62" i="98" s="1"/>
  <c r="J61" i="98" s="1"/>
  <c r="I50" i="98"/>
  <c r="H50" i="98"/>
  <c r="H62" i="98" s="1"/>
  <c r="H61" i="98" s="1"/>
  <c r="G50" i="98"/>
  <c r="G62" i="98" s="1"/>
  <c r="G61" i="98" s="1"/>
  <c r="F50" i="98"/>
  <c r="F62" i="98" s="1"/>
  <c r="F61" i="98" s="1"/>
  <c r="E50" i="98"/>
  <c r="D50" i="98"/>
  <c r="D62" i="98" s="1"/>
  <c r="S47" i="98"/>
  <c r="S46" i="98"/>
  <c r="S45" i="98"/>
  <c r="S44" i="98"/>
  <c r="S43" i="98"/>
  <c r="S42" i="98"/>
  <c r="R41" i="98"/>
  <c r="Q41" i="98"/>
  <c r="P41" i="98"/>
  <c r="O41" i="98"/>
  <c r="N41" i="98"/>
  <c r="M41" i="98"/>
  <c r="L41" i="98"/>
  <c r="K41" i="98"/>
  <c r="J41" i="98"/>
  <c r="I41" i="98"/>
  <c r="H41" i="98"/>
  <c r="G41" i="98"/>
  <c r="F41" i="98"/>
  <c r="E41" i="98"/>
  <c r="D41" i="98"/>
  <c r="S41" i="98" s="1"/>
  <c r="S39" i="98"/>
  <c r="S38" i="98"/>
  <c r="S37" i="98"/>
  <c r="S36" i="98"/>
  <c r="S35" i="98"/>
  <c r="S34" i="98"/>
  <c r="R33" i="98"/>
  <c r="Q33" i="98"/>
  <c r="P33" i="98"/>
  <c r="O33" i="98"/>
  <c r="N33" i="98"/>
  <c r="M33" i="98"/>
  <c r="L33" i="98"/>
  <c r="K33" i="98"/>
  <c r="J33" i="98"/>
  <c r="I33" i="98"/>
  <c r="H33" i="98"/>
  <c r="G33" i="98"/>
  <c r="F33" i="98"/>
  <c r="E33" i="98"/>
  <c r="D33" i="98"/>
  <c r="S33" i="98" s="1"/>
  <c r="S31" i="98"/>
  <c r="S55" i="98" s="1"/>
  <c r="R31" i="98"/>
  <c r="R55" i="98" s="1"/>
  <c r="Q31" i="98"/>
  <c r="Q55" i="98" s="1"/>
  <c r="P31" i="98"/>
  <c r="P55" i="98" s="1"/>
  <c r="O31" i="98"/>
  <c r="O55" i="98" s="1"/>
  <c r="N31" i="98"/>
  <c r="N55" i="98" s="1"/>
  <c r="M31" i="98"/>
  <c r="M55" i="98" s="1"/>
  <c r="L31" i="98"/>
  <c r="L55" i="98" s="1"/>
  <c r="K31" i="98"/>
  <c r="K55" i="98" s="1"/>
  <c r="J31" i="98"/>
  <c r="J55" i="98" s="1"/>
  <c r="I31" i="98"/>
  <c r="I55" i="98" s="1"/>
  <c r="H31" i="98"/>
  <c r="H55" i="98" s="1"/>
  <c r="G31" i="98"/>
  <c r="G55" i="98" s="1"/>
  <c r="F31" i="98"/>
  <c r="F55" i="98" s="1"/>
  <c r="E31" i="98"/>
  <c r="E55" i="98" s="1"/>
  <c r="D31" i="98"/>
  <c r="D55" i="98" s="1"/>
  <c r="R22" i="98"/>
  <c r="R59" i="98" s="1"/>
  <c r="Q22" i="98"/>
  <c r="Q59" i="98" s="1"/>
  <c r="P22" i="98"/>
  <c r="P59" i="98" s="1"/>
  <c r="O22" i="98"/>
  <c r="O59" i="98" s="1"/>
  <c r="N22" i="98"/>
  <c r="N59" i="98" s="1"/>
  <c r="M22" i="98"/>
  <c r="M59" i="98" s="1"/>
  <c r="L22" i="98"/>
  <c r="L59" i="98" s="1"/>
  <c r="K22" i="98"/>
  <c r="K59" i="98" s="1"/>
  <c r="J22" i="98"/>
  <c r="J59" i="98" s="1"/>
  <c r="I22" i="98"/>
  <c r="I59" i="98" s="1"/>
  <c r="H22" i="98"/>
  <c r="H59" i="98" s="1"/>
  <c r="G22" i="98"/>
  <c r="G59" i="98" s="1"/>
  <c r="F22" i="98"/>
  <c r="F59" i="98" s="1"/>
  <c r="E22" i="98"/>
  <c r="E59" i="98" s="1"/>
  <c r="D22" i="98"/>
  <c r="D59" i="98" s="1"/>
  <c r="S59" i="98" s="1"/>
  <c r="R21" i="98"/>
  <c r="R58" i="98" s="1"/>
  <c r="R57" i="98" s="1"/>
  <c r="Q21" i="98"/>
  <c r="Q58" i="98" s="1"/>
  <c r="Q57" i="98" s="1"/>
  <c r="P21" i="98"/>
  <c r="P58" i="98" s="1"/>
  <c r="O21" i="98"/>
  <c r="O58" i="98" s="1"/>
  <c r="O57" i="98" s="1"/>
  <c r="N21" i="98"/>
  <c r="N58" i="98" s="1"/>
  <c r="N57" i="98" s="1"/>
  <c r="M21" i="98"/>
  <c r="M58" i="98" s="1"/>
  <c r="M57" i="98" s="1"/>
  <c r="L21" i="98"/>
  <c r="L58" i="98" s="1"/>
  <c r="K21" i="98"/>
  <c r="K58" i="98" s="1"/>
  <c r="K57" i="98" s="1"/>
  <c r="J21" i="98"/>
  <c r="J58" i="98" s="1"/>
  <c r="J57" i="98" s="1"/>
  <c r="I21" i="98"/>
  <c r="I58" i="98" s="1"/>
  <c r="I57" i="98" s="1"/>
  <c r="H21" i="98"/>
  <c r="H58" i="98" s="1"/>
  <c r="G21" i="98"/>
  <c r="G58" i="98" s="1"/>
  <c r="G57" i="98" s="1"/>
  <c r="F21" i="98"/>
  <c r="F58" i="98" s="1"/>
  <c r="F57" i="98" s="1"/>
  <c r="E21" i="98"/>
  <c r="E58" i="98" s="1"/>
  <c r="E57" i="98" s="1"/>
  <c r="D21" i="98"/>
  <c r="D58" i="98" s="1"/>
  <c r="S18" i="98"/>
  <c r="S17" i="98"/>
  <c r="S16" i="98"/>
  <c r="S15" i="98"/>
  <c r="S14" i="98"/>
  <c r="S13" i="98"/>
  <c r="R12" i="98"/>
  <c r="Q12" i="98"/>
  <c r="P12" i="98"/>
  <c r="O12" i="98"/>
  <c r="N12" i="98"/>
  <c r="M12" i="98"/>
  <c r="L12" i="98"/>
  <c r="K12" i="98"/>
  <c r="J12" i="98"/>
  <c r="I12" i="98"/>
  <c r="H12" i="98"/>
  <c r="G12" i="98"/>
  <c r="F12" i="98"/>
  <c r="E12" i="98"/>
  <c r="D12" i="98"/>
  <c r="S12" i="98" s="1"/>
  <c r="S10" i="98"/>
  <c r="S9" i="98"/>
  <c r="S8" i="98"/>
  <c r="S7" i="98"/>
  <c r="S6" i="98"/>
  <c r="S5" i="98"/>
  <c r="R4" i="98"/>
  <c r="Q4" i="98"/>
  <c r="P4" i="98"/>
  <c r="O4" i="98"/>
  <c r="N4" i="98"/>
  <c r="M4" i="98"/>
  <c r="L4" i="98"/>
  <c r="K4" i="98"/>
  <c r="J4" i="98"/>
  <c r="I4" i="98"/>
  <c r="H4" i="98"/>
  <c r="G4" i="98"/>
  <c r="F4" i="98"/>
  <c r="E4" i="98"/>
  <c r="D4" i="98"/>
  <c r="S4" i="98" s="1"/>
  <c r="S29" i="97"/>
  <c r="S30" i="97" s="1"/>
  <c r="R29" i="97"/>
  <c r="R30" i="97" s="1"/>
  <c r="Q29" i="97"/>
  <c r="Q30" i="97" s="1"/>
  <c r="P29" i="97"/>
  <c r="P30" i="97" s="1"/>
  <c r="O29" i="97"/>
  <c r="O30" i="97" s="1"/>
  <c r="N29" i="97"/>
  <c r="N30" i="97" s="1"/>
  <c r="M29" i="97"/>
  <c r="M30" i="97" s="1"/>
  <c r="L29" i="97"/>
  <c r="L30" i="97" s="1"/>
  <c r="K29" i="97"/>
  <c r="K30" i="97" s="1"/>
  <c r="J29" i="97"/>
  <c r="J30" i="97" s="1"/>
  <c r="I29" i="97"/>
  <c r="I30" i="97" s="1"/>
  <c r="H29" i="97"/>
  <c r="H30" i="97" s="1"/>
  <c r="G29" i="97"/>
  <c r="G30" i="97" s="1"/>
  <c r="F29" i="97"/>
  <c r="F30" i="97" s="1"/>
  <c r="E29" i="97"/>
  <c r="E30" i="97" s="1"/>
  <c r="D29" i="97"/>
  <c r="D30" i="97" s="1"/>
  <c r="S20" i="97"/>
  <c r="R20" i="97"/>
  <c r="Q20" i="97"/>
  <c r="P20" i="97"/>
  <c r="O20" i="97"/>
  <c r="N20" i="97"/>
  <c r="M20" i="97"/>
  <c r="L20" i="97"/>
  <c r="K20" i="97"/>
  <c r="J20" i="97"/>
  <c r="I20" i="97"/>
  <c r="H20" i="97"/>
  <c r="G20" i="97"/>
  <c r="F20" i="97"/>
  <c r="E20" i="97"/>
  <c r="D20" i="97"/>
  <c r="R15" i="97"/>
  <c r="Q15" i="97"/>
  <c r="P15" i="97"/>
  <c r="O15" i="97"/>
  <c r="N15" i="97"/>
  <c r="M15" i="97"/>
  <c r="L15" i="97"/>
  <c r="K15" i="97"/>
  <c r="J15" i="97"/>
  <c r="I15" i="97"/>
  <c r="H15" i="97"/>
  <c r="G15" i="97"/>
  <c r="F15" i="97"/>
  <c r="E15" i="97"/>
  <c r="D15" i="97"/>
  <c r="S14" i="97"/>
  <c r="S15" i="97" s="1"/>
  <c r="S13" i="97"/>
  <c r="S11" i="97"/>
  <c r="R11" i="97"/>
  <c r="Q11" i="97"/>
  <c r="P11" i="97"/>
  <c r="O11" i="97"/>
  <c r="N11" i="97"/>
  <c r="M11" i="97"/>
  <c r="L11" i="97"/>
  <c r="K11" i="97"/>
  <c r="J11" i="97"/>
  <c r="I11" i="97"/>
  <c r="H11" i="97"/>
  <c r="G11" i="97"/>
  <c r="F11" i="97"/>
  <c r="E11" i="97"/>
  <c r="D11" i="97"/>
  <c r="R6" i="97"/>
  <c r="Q6" i="97"/>
  <c r="P6" i="97"/>
  <c r="P7" i="97" s="1"/>
  <c r="O6" i="97"/>
  <c r="N6" i="97"/>
  <c r="M6" i="97"/>
  <c r="L6" i="97"/>
  <c r="L7" i="97" s="1"/>
  <c r="K6" i="97"/>
  <c r="J6" i="97"/>
  <c r="I6" i="97"/>
  <c r="H6" i="97"/>
  <c r="H7" i="97" s="1"/>
  <c r="G6" i="97"/>
  <c r="F6" i="97"/>
  <c r="E6" i="97"/>
  <c r="D6" i="97"/>
  <c r="D7" i="97" s="1"/>
  <c r="S5" i="97"/>
  <c r="S4" i="97"/>
  <c r="S6" i="97" s="1"/>
  <c r="S7" i="97" s="1"/>
  <c r="S117" i="96"/>
  <c r="R113" i="96"/>
  <c r="Q113" i="96"/>
  <c r="P113" i="96"/>
  <c r="O113" i="96"/>
  <c r="N113" i="96"/>
  <c r="M113" i="96"/>
  <c r="L113" i="96"/>
  <c r="K113" i="96"/>
  <c r="J113" i="96"/>
  <c r="I113" i="96"/>
  <c r="H113" i="96"/>
  <c r="G113" i="96"/>
  <c r="F113" i="96"/>
  <c r="E113" i="96"/>
  <c r="D113" i="96"/>
  <c r="R112" i="96"/>
  <c r="Q112" i="96"/>
  <c r="P112" i="96"/>
  <c r="O112" i="96"/>
  <c r="N112" i="96"/>
  <c r="M112" i="96"/>
  <c r="L112" i="96"/>
  <c r="K112" i="96"/>
  <c r="J112" i="96"/>
  <c r="I112" i="96"/>
  <c r="H112" i="96"/>
  <c r="G112" i="96"/>
  <c r="F112" i="96"/>
  <c r="E112" i="96"/>
  <c r="D112" i="96"/>
  <c r="R111" i="96"/>
  <c r="Q111" i="96"/>
  <c r="P111" i="96"/>
  <c r="O111" i="96"/>
  <c r="N111" i="96"/>
  <c r="M111" i="96"/>
  <c r="L111" i="96"/>
  <c r="K111" i="96"/>
  <c r="J111" i="96"/>
  <c r="I111" i="96"/>
  <c r="H111" i="96"/>
  <c r="G111" i="96"/>
  <c r="F111" i="96"/>
  <c r="E111" i="96"/>
  <c r="D111" i="96"/>
  <c r="R110" i="96"/>
  <c r="Q110" i="96"/>
  <c r="P110" i="96"/>
  <c r="O110" i="96"/>
  <c r="N110" i="96"/>
  <c r="M110" i="96"/>
  <c r="L110" i="96"/>
  <c r="K110" i="96"/>
  <c r="J110" i="96"/>
  <c r="I110" i="96"/>
  <c r="H110" i="96"/>
  <c r="G110" i="96"/>
  <c r="F110" i="96"/>
  <c r="E110" i="96"/>
  <c r="D110" i="96"/>
  <c r="R109" i="96"/>
  <c r="Q109" i="96"/>
  <c r="P109" i="96"/>
  <c r="O109" i="96"/>
  <c r="N109" i="96"/>
  <c r="M109" i="96"/>
  <c r="L109" i="96"/>
  <c r="K109" i="96"/>
  <c r="J109" i="96"/>
  <c r="I109" i="96"/>
  <c r="H109" i="96"/>
  <c r="G109" i="96"/>
  <c r="F109" i="96"/>
  <c r="E109" i="96"/>
  <c r="D109" i="96"/>
  <c r="R108" i="96"/>
  <c r="Q108" i="96"/>
  <c r="P108" i="96"/>
  <c r="O108" i="96"/>
  <c r="N108" i="96"/>
  <c r="M108" i="96"/>
  <c r="L108" i="96"/>
  <c r="K108" i="96"/>
  <c r="J108" i="96"/>
  <c r="I108" i="96"/>
  <c r="H108" i="96"/>
  <c r="G108" i="96"/>
  <c r="F108" i="96"/>
  <c r="E108" i="96"/>
  <c r="D108" i="96"/>
  <c r="R107" i="96"/>
  <c r="Q107" i="96"/>
  <c r="P107" i="96"/>
  <c r="O107" i="96"/>
  <c r="N107" i="96"/>
  <c r="M107" i="96"/>
  <c r="L107" i="96"/>
  <c r="K107" i="96"/>
  <c r="J107" i="96"/>
  <c r="I107" i="96"/>
  <c r="H107" i="96"/>
  <c r="G107" i="96"/>
  <c r="F107" i="96"/>
  <c r="E107" i="96"/>
  <c r="D107" i="96"/>
  <c r="S106" i="96"/>
  <c r="L102" i="96"/>
  <c r="K102" i="96"/>
  <c r="S103" i="96"/>
  <c r="E102" i="96"/>
  <c r="S98" i="96"/>
  <c r="S97" i="96"/>
  <c r="S96" i="96"/>
  <c r="S95" i="96"/>
  <c r="S94" i="96"/>
  <c r="S93" i="96"/>
  <c r="S92" i="96"/>
  <c r="S91" i="96"/>
  <c r="S90" i="96"/>
  <c r="S86" i="96"/>
  <c r="S85" i="96"/>
  <c r="S84" i="96"/>
  <c r="S83" i="96"/>
  <c r="S82" i="96"/>
  <c r="S81" i="96"/>
  <c r="R80" i="96"/>
  <c r="Q80" i="96"/>
  <c r="P80" i="96"/>
  <c r="O80" i="96"/>
  <c r="N80" i="96"/>
  <c r="M80" i="96"/>
  <c r="L80" i="96"/>
  <c r="K80" i="96"/>
  <c r="J80" i="96"/>
  <c r="I80" i="96"/>
  <c r="H80" i="96"/>
  <c r="G80" i="96"/>
  <c r="F80" i="96"/>
  <c r="E80" i="96"/>
  <c r="D80" i="96"/>
  <c r="S79" i="96"/>
  <c r="S78" i="96"/>
  <c r="R77" i="96"/>
  <c r="Q77" i="96"/>
  <c r="P77" i="96"/>
  <c r="O77" i="96"/>
  <c r="N77" i="96"/>
  <c r="M77" i="96"/>
  <c r="L77" i="96"/>
  <c r="K77" i="96"/>
  <c r="J77" i="96"/>
  <c r="I77" i="96"/>
  <c r="H77" i="96"/>
  <c r="G77" i="96"/>
  <c r="F77" i="96"/>
  <c r="E77" i="96"/>
  <c r="D77" i="96"/>
  <c r="S76" i="96"/>
  <c r="S75" i="96"/>
  <c r="S74" i="96"/>
  <c r="S72" i="96"/>
  <c r="R71" i="96"/>
  <c r="Q71" i="96"/>
  <c r="P71" i="96"/>
  <c r="O71" i="96"/>
  <c r="N71" i="96"/>
  <c r="M71" i="96"/>
  <c r="L71" i="96"/>
  <c r="K71" i="96"/>
  <c r="J71" i="96"/>
  <c r="I71" i="96"/>
  <c r="H71" i="96"/>
  <c r="G71" i="96"/>
  <c r="F71" i="96"/>
  <c r="E71" i="96"/>
  <c r="D71" i="96"/>
  <c r="R67" i="96"/>
  <c r="N67" i="96"/>
  <c r="J67" i="96"/>
  <c r="F67" i="96"/>
  <c r="S69" i="96"/>
  <c r="S73" i="96" s="1"/>
  <c r="S68" i="96"/>
  <c r="L67" i="96"/>
  <c r="K67" i="96"/>
  <c r="I67" i="96"/>
  <c r="D67" i="96"/>
  <c r="S66" i="96"/>
  <c r="S65" i="96"/>
  <c r="Q62" i="96"/>
  <c r="M62" i="96"/>
  <c r="I62" i="96"/>
  <c r="E62" i="96"/>
  <c r="S63" i="96"/>
  <c r="R62" i="96"/>
  <c r="L62" i="96"/>
  <c r="K62" i="96"/>
  <c r="S61" i="96"/>
  <c r="S60" i="96"/>
  <c r="S59" i="96"/>
  <c r="S55" i="96"/>
  <c r="S54" i="96"/>
  <c r="S53" i="96"/>
  <c r="O50" i="96"/>
  <c r="M50" i="96"/>
  <c r="G50" i="96"/>
  <c r="S51" i="96"/>
  <c r="P50" i="96"/>
  <c r="N50" i="96"/>
  <c r="L50" i="96"/>
  <c r="H50" i="96"/>
  <c r="F50" i="96"/>
  <c r="D50" i="96"/>
  <c r="R49" i="96"/>
  <c r="Q49" i="96"/>
  <c r="P49" i="96"/>
  <c r="O49" i="96"/>
  <c r="N49" i="96"/>
  <c r="M49" i="96"/>
  <c r="L49" i="96"/>
  <c r="K49" i="96"/>
  <c r="J49" i="96"/>
  <c r="I49" i="96"/>
  <c r="H49" i="96"/>
  <c r="G49" i="96"/>
  <c r="F49" i="96"/>
  <c r="E49" i="96"/>
  <c r="D49" i="96"/>
  <c r="R48" i="96"/>
  <c r="Q48" i="96"/>
  <c r="P48" i="96"/>
  <c r="O48" i="96"/>
  <c r="N48" i="96"/>
  <c r="M48" i="96"/>
  <c r="L48" i="96"/>
  <c r="K48" i="96"/>
  <c r="J48" i="96"/>
  <c r="I48" i="96"/>
  <c r="H48" i="96"/>
  <c r="G48" i="96"/>
  <c r="F48" i="96"/>
  <c r="E48" i="96"/>
  <c r="D48" i="96"/>
  <c r="R47" i="96"/>
  <c r="Q47" i="96"/>
  <c r="P47" i="96"/>
  <c r="O47" i="96"/>
  <c r="N47" i="96"/>
  <c r="M47" i="96"/>
  <c r="L47" i="96"/>
  <c r="K47" i="96"/>
  <c r="J47" i="96"/>
  <c r="I47" i="96"/>
  <c r="H47" i="96"/>
  <c r="G47" i="96"/>
  <c r="F47" i="96"/>
  <c r="E47" i="96"/>
  <c r="D47" i="96"/>
  <c r="S46" i="96"/>
  <c r="S42" i="96"/>
  <c r="S38" i="96"/>
  <c r="S37" i="96"/>
  <c r="S36" i="96"/>
  <c r="H32" i="95" s="1"/>
  <c r="S35" i="96"/>
  <c r="S34" i="96"/>
  <c r="H30" i="95" s="1"/>
  <c r="S33" i="96"/>
  <c r="S32" i="96"/>
  <c r="P28" i="95" s="1"/>
  <c r="Q29" i="96"/>
  <c r="M29" i="96"/>
  <c r="S30" i="96"/>
  <c r="P29" i="96"/>
  <c r="O29" i="96"/>
  <c r="N29" i="96"/>
  <c r="K29" i="96"/>
  <c r="G29" i="96"/>
  <c r="S28" i="96"/>
  <c r="P26" i="95" s="1"/>
  <c r="S27" i="96"/>
  <c r="S26" i="96"/>
  <c r="L24" i="95" s="1"/>
  <c r="S8" i="96"/>
  <c r="S7" i="96"/>
  <c r="R6" i="96"/>
  <c r="Q6" i="96"/>
  <c r="P6" i="96"/>
  <c r="O6" i="96"/>
  <c r="N6" i="96"/>
  <c r="M6" i="96"/>
  <c r="L6" i="96"/>
  <c r="K6" i="96"/>
  <c r="J6" i="96"/>
  <c r="I6" i="96"/>
  <c r="H6" i="96"/>
  <c r="G6" i="96"/>
  <c r="F6" i="96"/>
  <c r="E6" i="96"/>
  <c r="D6" i="96"/>
  <c r="S5" i="96"/>
  <c r="S5" i="95" s="1"/>
  <c r="R86" i="94"/>
  <c r="R63" i="92" s="1"/>
  <c r="R64" i="92" s="1"/>
  <c r="R168" i="38" s="1"/>
  <c r="Q86" i="94"/>
  <c r="Q63" i="92" s="1"/>
  <c r="Q64" i="92" s="1"/>
  <c r="Q168" i="38" s="1"/>
  <c r="P86" i="94"/>
  <c r="P63" i="92" s="1"/>
  <c r="P64" i="92" s="1"/>
  <c r="P168" i="38" s="1"/>
  <c r="O86" i="94"/>
  <c r="O63" i="92" s="1"/>
  <c r="O64" i="92" s="1"/>
  <c r="O168" i="38" s="1"/>
  <c r="N86" i="94"/>
  <c r="N63" i="92" s="1"/>
  <c r="N64" i="92" s="1"/>
  <c r="N168" i="38" s="1"/>
  <c r="M86" i="94"/>
  <c r="M63" i="92" s="1"/>
  <c r="M64" i="92" s="1"/>
  <c r="M168" i="38" s="1"/>
  <c r="L86" i="94"/>
  <c r="L63" i="92" s="1"/>
  <c r="L64" i="92" s="1"/>
  <c r="L168" i="38" s="1"/>
  <c r="K86" i="94"/>
  <c r="K63" i="92" s="1"/>
  <c r="K64" i="92" s="1"/>
  <c r="K168" i="38" s="1"/>
  <c r="J86" i="94"/>
  <c r="J63" i="92" s="1"/>
  <c r="J64" i="92" s="1"/>
  <c r="J168" i="38" s="1"/>
  <c r="I86" i="94"/>
  <c r="I63" i="92" s="1"/>
  <c r="I64" i="92" s="1"/>
  <c r="I168" i="38" s="1"/>
  <c r="H86" i="94"/>
  <c r="H63" i="92" s="1"/>
  <c r="H64" i="92" s="1"/>
  <c r="H168" i="38" s="1"/>
  <c r="G86" i="94"/>
  <c r="G63" i="92" s="1"/>
  <c r="G64" i="92" s="1"/>
  <c r="G168" i="38" s="1"/>
  <c r="F86" i="94"/>
  <c r="F63" i="92" s="1"/>
  <c r="F64" i="92" s="1"/>
  <c r="F168" i="38" s="1"/>
  <c r="E86" i="94"/>
  <c r="E63" i="92" s="1"/>
  <c r="E64" i="92" s="1"/>
  <c r="E168" i="38" s="1"/>
  <c r="D86" i="94"/>
  <c r="D63" i="92" s="1"/>
  <c r="D64" i="92" s="1"/>
  <c r="D168" i="38" s="1"/>
  <c r="S85" i="94"/>
  <c r="S86" i="94" s="1"/>
  <c r="C13" i="90" s="1"/>
  <c r="R82" i="94"/>
  <c r="R56" i="92" s="1"/>
  <c r="Q82" i="94"/>
  <c r="Q56" i="92" s="1"/>
  <c r="P82" i="94"/>
  <c r="P56" i="92" s="1"/>
  <c r="O82" i="94"/>
  <c r="O56" i="92" s="1"/>
  <c r="N82" i="94"/>
  <c r="N56" i="92" s="1"/>
  <c r="M82" i="94"/>
  <c r="M56" i="92" s="1"/>
  <c r="L82" i="94"/>
  <c r="L56" i="92" s="1"/>
  <c r="K82" i="94"/>
  <c r="K56" i="92" s="1"/>
  <c r="J82" i="94"/>
  <c r="J56" i="92" s="1"/>
  <c r="I82" i="94"/>
  <c r="I56" i="92" s="1"/>
  <c r="H82" i="94"/>
  <c r="H56" i="92" s="1"/>
  <c r="G82" i="94"/>
  <c r="G56" i="92" s="1"/>
  <c r="F82" i="94"/>
  <c r="F56" i="92" s="1"/>
  <c r="E82" i="94"/>
  <c r="E56" i="92" s="1"/>
  <c r="D82" i="94"/>
  <c r="D56" i="92" s="1"/>
  <c r="S81" i="94"/>
  <c r="S82" i="94" s="1"/>
  <c r="C12" i="90" s="1"/>
  <c r="B12" i="90" s="1"/>
  <c r="R78" i="94"/>
  <c r="R50" i="92" s="1"/>
  <c r="Q78" i="94"/>
  <c r="Q50" i="92" s="1"/>
  <c r="P78" i="94"/>
  <c r="P50" i="92" s="1"/>
  <c r="O78" i="94"/>
  <c r="O50" i="92" s="1"/>
  <c r="N78" i="94"/>
  <c r="N50" i="92" s="1"/>
  <c r="M78" i="94"/>
  <c r="M50" i="92" s="1"/>
  <c r="L78" i="94"/>
  <c r="L50" i="92" s="1"/>
  <c r="K78" i="94"/>
  <c r="K50" i="92" s="1"/>
  <c r="J78" i="94"/>
  <c r="J50" i="92" s="1"/>
  <c r="I78" i="94"/>
  <c r="I50" i="92" s="1"/>
  <c r="H78" i="94"/>
  <c r="H50" i="92" s="1"/>
  <c r="G78" i="94"/>
  <c r="G50" i="92" s="1"/>
  <c r="F78" i="94"/>
  <c r="F50" i="92" s="1"/>
  <c r="E78" i="94"/>
  <c r="E50" i="92" s="1"/>
  <c r="D78" i="94"/>
  <c r="D50" i="92" s="1"/>
  <c r="S77" i="94"/>
  <c r="S78" i="94" s="1"/>
  <c r="C11" i="90" s="1"/>
  <c r="S73" i="94"/>
  <c r="S72" i="94"/>
  <c r="S70" i="94"/>
  <c r="S69" i="94"/>
  <c r="S66" i="94"/>
  <c r="S74" i="94" s="1"/>
  <c r="C10" i="90" s="1"/>
  <c r="S62" i="94"/>
  <c r="S60" i="94"/>
  <c r="S59" i="94"/>
  <c r="S58" i="94"/>
  <c r="S56" i="94"/>
  <c r="S54" i="94"/>
  <c r="S53" i="94"/>
  <c r="S52" i="94"/>
  <c r="S51" i="94"/>
  <c r="S50" i="94"/>
  <c r="S49" i="94"/>
  <c r="S48" i="94"/>
  <c r="S47" i="94"/>
  <c r="S43" i="94"/>
  <c r="S42" i="94"/>
  <c r="S39" i="94"/>
  <c r="S38" i="94"/>
  <c r="S37" i="94"/>
  <c r="S36" i="94"/>
  <c r="S35" i="94"/>
  <c r="S34" i="94"/>
  <c r="S33" i="94"/>
  <c r="S32" i="94"/>
  <c r="S31" i="94"/>
  <c r="S30" i="94"/>
  <c r="S29" i="94"/>
  <c r="R26" i="94"/>
  <c r="R26" i="92" s="1"/>
  <c r="Q26" i="94"/>
  <c r="Q26" i="92" s="1"/>
  <c r="P26" i="94"/>
  <c r="P26" i="92" s="1"/>
  <c r="O26" i="94"/>
  <c r="O26" i="92" s="1"/>
  <c r="N26" i="94"/>
  <c r="N26" i="92" s="1"/>
  <c r="M26" i="94"/>
  <c r="M26" i="92" s="1"/>
  <c r="L26" i="94"/>
  <c r="L26" i="92" s="1"/>
  <c r="K26" i="94"/>
  <c r="K26" i="92" s="1"/>
  <c r="J26" i="94"/>
  <c r="J26" i="92" s="1"/>
  <c r="I26" i="94"/>
  <c r="I26" i="92" s="1"/>
  <c r="H26" i="94"/>
  <c r="H26" i="92" s="1"/>
  <c r="G26" i="94"/>
  <c r="G26" i="92" s="1"/>
  <c r="F26" i="94"/>
  <c r="F26" i="92" s="1"/>
  <c r="E26" i="94"/>
  <c r="E26" i="92" s="1"/>
  <c r="D26" i="94"/>
  <c r="D26" i="92" s="1"/>
  <c r="S25" i="94"/>
  <c r="S24" i="94"/>
  <c r="S23" i="94"/>
  <c r="S26" i="94" s="1"/>
  <c r="C7" i="90" s="1"/>
  <c r="P20" i="94"/>
  <c r="P20" i="92" s="1"/>
  <c r="L20" i="94"/>
  <c r="L20" i="92" s="1"/>
  <c r="H20" i="94"/>
  <c r="H20" i="92" s="1"/>
  <c r="S18" i="94"/>
  <c r="O20" i="94"/>
  <c r="O20" i="92" s="1"/>
  <c r="E20" i="94"/>
  <c r="E20" i="92" s="1"/>
  <c r="S16" i="94"/>
  <c r="S15" i="94"/>
  <c r="S14" i="94"/>
  <c r="R11" i="94"/>
  <c r="R14" i="92" s="1"/>
  <c r="Q11" i="94"/>
  <c r="Q14" i="92" s="1"/>
  <c r="P11" i="94"/>
  <c r="P14" i="92" s="1"/>
  <c r="O11" i="94"/>
  <c r="O14" i="92" s="1"/>
  <c r="N11" i="94"/>
  <c r="N14" i="92" s="1"/>
  <c r="M11" i="94"/>
  <c r="M14" i="92" s="1"/>
  <c r="L11" i="94"/>
  <c r="L14" i="92" s="1"/>
  <c r="K11" i="94"/>
  <c r="K14" i="92" s="1"/>
  <c r="J11" i="94"/>
  <c r="J14" i="92" s="1"/>
  <c r="I11" i="94"/>
  <c r="I14" i="92" s="1"/>
  <c r="H11" i="94"/>
  <c r="H14" i="92" s="1"/>
  <c r="G11" i="94"/>
  <c r="G14" i="92" s="1"/>
  <c r="F11" i="94"/>
  <c r="F14" i="92" s="1"/>
  <c r="E11" i="94"/>
  <c r="E14" i="92" s="1"/>
  <c r="D11" i="94"/>
  <c r="D14" i="92" s="1"/>
  <c r="S10" i="94"/>
  <c r="S9" i="94"/>
  <c r="S11" i="94" s="1"/>
  <c r="C5" i="90" s="1"/>
  <c r="D170" i="93"/>
  <c r="R170" i="93"/>
  <c r="O170" i="93"/>
  <c r="K170" i="93"/>
  <c r="J170" i="93"/>
  <c r="G170" i="93"/>
  <c r="S152" i="93"/>
  <c r="D7" i="93"/>
  <c r="S142" i="93"/>
  <c r="D11" i="90" s="1"/>
  <c r="S134" i="93"/>
  <c r="S124" i="93"/>
  <c r="S116" i="93"/>
  <c r="S106" i="93"/>
  <c r="D9" i="90" s="1"/>
  <c r="S98" i="93"/>
  <c r="S88" i="93"/>
  <c r="D8" i="90" s="1"/>
  <c r="S80" i="93"/>
  <c r="A73" i="93"/>
  <c r="A91" i="93" s="1"/>
  <c r="A109" i="93" s="1"/>
  <c r="A127" i="93" s="1"/>
  <c r="A145" i="93" s="1"/>
  <c r="A163" i="93" s="1"/>
  <c r="A170" i="93" s="1"/>
  <c r="A72" i="93"/>
  <c r="A90" i="93" s="1"/>
  <c r="A108" i="93" s="1"/>
  <c r="A126" i="93" s="1"/>
  <c r="A144" i="93" s="1"/>
  <c r="A162" i="93" s="1"/>
  <c r="A71" i="93"/>
  <c r="A89" i="93" s="1"/>
  <c r="A107" i="93" s="1"/>
  <c r="A125" i="93" s="1"/>
  <c r="A143" i="93" s="1"/>
  <c r="A161" i="93" s="1"/>
  <c r="S70" i="93"/>
  <c r="D7" i="90" s="1"/>
  <c r="A70" i="93"/>
  <c r="A88" i="93" s="1"/>
  <c r="A106" i="93" s="1"/>
  <c r="A124" i="93" s="1"/>
  <c r="A142" i="93" s="1"/>
  <c r="A160" i="93" s="1"/>
  <c r="A69" i="93"/>
  <c r="A87" i="93" s="1"/>
  <c r="A105" i="93" s="1"/>
  <c r="A123" i="93" s="1"/>
  <c r="A141" i="93" s="1"/>
  <c r="A159" i="93" s="1"/>
  <c r="A68" i="93"/>
  <c r="A86" i="93" s="1"/>
  <c r="A104" i="93" s="1"/>
  <c r="A122" i="93" s="1"/>
  <c r="A140" i="93" s="1"/>
  <c r="A158" i="93" s="1"/>
  <c r="A67" i="93"/>
  <c r="A85" i="93" s="1"/>
  <c r="A103" i="93" s="1"/>
  <c r="A121" i="93" s="1"/>
  <c r="A139" i="93" s="1"/>
  <c r="A157" i="93" s="1"/>
  <c r="A66" i="93"/>
  <c r="A84" i="93" s="1"/>
  <c r="A102" i="93" s="1"/>
  <c r="A120" i="93" s="1"/>
  <c r="A138" i="93" s="1"/>
  <c r="A156" i="93" s="1"/>
  <c r="A65" i="93"/>
  <c r="A83" i="93" s="1"/>
  <c r="A101" i="93" s="1"/>
  <c r="A119" i="93" s="1"/>
  <c r="A137" i="93" s="1"/>
  <c r="A155" i="93" s="1"/>
  <c r="A64" i="93"/>
  <c r="A82" i="93" s="1"/>
  <c r="A100" i="93" s="1"/>
  <c r="A118" i="93" s="1"/>
  <c r="A136" i="93" s="1"/>
  <c r="A154" i="93" s="1"/>
  <c r="A63" i="93"/>
  <c r="A81" i="93" s="1"/>
  <c r="A99" i="93" s="1"/>
  <c r="A117" i="93" s="1"/>
  <c r="A135" i="93" s="1"/>
  <c r="A153" i="93" s="1"/>
  <c r="S62" i="93"/>
  <c r="A62" i="93"/>
  <c r="A80" i="93" s="1"/>
  <c r="A98" i="93" s="1"/>
  <c r="A116" i="93" s="1"/>
  <c r="A134" i="93" s="1"/>
  <c r="A152" i="93" s="1"/>
  <c r="A61" i="93"/>
  <c r="A79" i="93" s="1"/>
  <c r="A97" i="93" s="1"/>
  <c r="A115" i="93" s="1"/>
  <c r="A133" i="93" s="1"/>
  <c r="A151" i="93" s="1"/>
  <c r="A60" i="93"/>
  <c r="A78" i="93" s="1"/>
  <c r="A96" i="93" s="1"/>
  <c r="A114" i="93" s="1"/>
  <c r="A132" i="93" s="1"/>
  <c r="A150" i="93" s="1"/>
  <c r="A59" i="93"/>
  <c r="A77" i="93" s="1"/>
  <c r="A95" i="93" s="1"/>
  <c r="A113" i="93" s="1"/>
  <c r="A131" i="93" s="1"/>
  <c r="A149" i="93" s="1"/>
  <c r="A58" i="93"/>
  <c r="A76" i="93" s="1"/>
  <c r="A94" i="93" s="1"/>
  <c r="A112" i="93" s="1"/>
  <c r="A130" i="93" s="1"/>
  <c r="A148" i="93" s="1"/>
  <c r="A168" i="93" s="1"/>
  <c r="A55" i="93"/>
  <c r="A54" i="93"/>
  <c r="A53" i="93"/>
  <c r="S52" i="93"/>
  <c r="D6" i="90" s="1"/>
  <c r="A52" i="93"/>
  <c r="A51" i="93"/>
  <c r="A49" i="93"/>
  <c r="A48" i="93"/>
  <c r="A47" i="93"/>
  <c r="A46" i="93"/>
  <c r="A45" i="93"/>
  <c r="S44" i="93"/>
  <c r="A44" i="93"/>
  <c r="A43" i="93"/>
  <c r="S37" i="93"/>
  <c r="D5" i="90" s="1"/>
  <c r="S29" i="93"/>
  <c r="A20" i="93"/>
  <c r="A19" i="93"/>
  <c r="A18" i="93"/>
  <c r="A17" i="93"/>
  <c r="A16" i="93"/>
  <c r="A15" i="93"/>
  <c r="A14" i="93"/>
  <c r="A13" i="93"/>
  <c r="A12" i="93"/>
  <c r="A11" i="93"/>
  <c r="A10" i="93"/>
  <c r="A9" i="93"/>
  <c r="A8" i="93"/>
  <c r="H7" i="93"/>
  <c r="A7" i="93"/>
  <c r="A6" i="93"/>
  <c r="R5" i="93"/>
  <c r="Q5" i="93"/>
  <c r="P5" i="93"/>
  <c r="O5" i="93"/>
  <c r="N5" i="93"/>
  <c r="M5" i="93"/>
  <c r="L5" i="93"/>
  <c r="K5" i="93"/>
  <c r="J5" i="93"/>
  <c r="I5" i="93"/>
  <c r="H5" i="93"/>
  <c r="G5" i="93"/>
  <c r="F5" i="93"/>
  <c r="E5" i="93"/>
  <c r="D5" i="93"/>
  <c r="A5" i="93"/>
  <c r="A22" i="92"/>
  <c r="A28" i="92" s="1"/>
  <c r="A34" i="92" s="1"/>
  <c r="A40" i="92" s="1"/>
  <c r="A46" i="92" s="1"/>
  <c r="A52" i="92" s="1"/>
  <c r="A58" i="92" s="1"/>
  <c r="A64" i="92" s="1"/>
  <c r="A21" i="92"/>
  <c r="A27" i="92" s="1"/>
  <c r="A33" i="92" s="1"/>
  <c r="A39" i="92" s="1"/>
  <c r="A45" i="92" s="1"/>
  <c r="A51" i="92" s="1"/>
  <c r="A57" i="92" s="1"/>
  <c r="A20" i="92"/>
  <c r="A26" i="92" s="1"/>
  <c r="A32" i="92" s="1"/>
  <c r="A38" i="92" s="1"/>
  <c r="A44" i="92" s="1"/>
  <c r="A50" i="92" s="1"/>
  <c r="A56" i="92" s="1"/>
  <c r="A63" i="92" s="1"/>
  <c r="A19" i="92"/>
  <c r="A25" i="92" s="1"/>
  <c r="A31" i="92" s="1"/>
  <c r="A37" i="92" s="1"/>
  <c r="A43" i="92" s="1"/>
  <c r="A49" i="92" s="1"/>
  <c r="A55" i="92" s="1"/>
  <c r="A7" i="92"/>
  <c r="A6" i="92"/>
  <c r="A5" i="92"/>
  <c r="A81" i="91"/>
  <c r="B77" i="91"/>
  <c r="B73" i="91"/>
  <c r="B72" i="91"/>
  <c r="B71" i="91"/>
  <c r="B81" i="91" s="1"/>
  <c r="A67" i="91"/>
  <c r="B64" i="91"/>
  <c r="B67" i="91" s="1"/>
  <c r="B83" i="91" s="1"/>
  <c r="B85" i="91" s="1"/>
  <c r="B56" i="91"/>
  <c r="B54" i="91"/>
  <c r="B39" i="91"/>
  <c r="B37" i="91"/>
  <c r="B21" i="91"/>
  <c r="B11" i="91"/>
  <c r="B13" i="91" s="1"/>
  <c r="E14" i="90"/>
  <c r="G13" i="90"/>
  <c r="G11" i="90"/>
  <c r="G10" i="90"/>
  <c r="G9" i="90"/>
  <c r="G6" i="90"/>
  <c r="S44" i="94" l="1"/>
  <c r="C8" i="90" s="1"/>
  <c r="B8" i="90" s="1"/>
  <c r="G20" i="94"/>
  <c r="G20" i="92" s="1"/>
  <c r="K20" i="94"/>
  <c r="K20" i="92" s="1"/>
  <c r="S63" i="94"/>
  <c r="C9" i="90" s="1"/>
  <c r="B7" i="90"/>
  <c r="B11" i="90"/>
  <c r="S170" i="93"/>
  <c r="S19" i="94"/>
  <c r="S63" i="92"/>
  <c r="S64" i="92" s="1"/>
  <c r="S168" i="38" s="1"/>
  <c r="A75" i="93"/>
  <c r="A28" i="94"/>
  <c r="A80" i="94"/>
  <c r="N20" i="94"/>
  <c r="N20" i="92" s="1"/>
  <c r="R20" i="94"/>
  <c r="R20" i="92" s="1"/>
  <c r="S50" i="92"/>
  <c r="G7" i="90"/>
  <c r="F102" i="96"/>
  <c r="S102" i="96" s="1"/>
  <c r="J102" i="96"/>
  <c r="N102" i="96"/>
  <c r="R102" i="96"/>
  <c r="A23" i="95"/>
  <c r="A8" i="94"/>
  <c r="A46" i="94"/>
  <c r="A84" i="94"/>
  <c r="S26" i="92"/>
  <c r="S56" i="92"/>
  <c r="D14" i="90"/>
  <c r="B9" i="90"/>
  <c r="A58" i="96"/>
  <c r="A45" i="96"/>
  <c r="S17" i="94"/>
  <c r="A24" i="93"/>
  <c r="A57" i="93"/>
  <c r="S31" i="95"/>
  <c r="O31" i="95"/>
  <c r="K31" i="95"/>
  <c r="G31" i="95"/>
  <c r="R31" i="95"/>
  <c r="N31" i="95"/>
  <c r="J31" i="95"/>
  <c r="F31" i="95"/>
  <c r="Q31" i="95"/>
  <c r="M31" i="95"/>
  <c r="I31" i="95"/>
  <c r="E31" i="95"/>
  <c r="D31" i="95"/>
  <c r="P31" i="95"/>
  <c r="L31" i="95"/>
  <c r="H31" i="95"/>
  <c r="R25" i="95"/>
  <c r="N25" i="95"/>
  <c r="J25" i="95"/>
  <c r="F25" i="95"/>
  <c r="Q25" i="95"/>
  <c r="M25" i="95"/>
  <c r="I25" i="95"/>
  <c r="E25" i="95"/>
  <c r="S29" i="95"/>
  <c r="O29" i="95"/>
  <c r="K29" i="95"/>
  <c r="G29" i="95"/>
  <c r="R29" i="95"/>
  <c r="N29" i="95"/>
  <c r="J29" i="95"/>
  <c r="F29" i="95"/>
  <c r="Q29" i="95"/>
  <c r="M29" i="95"/>
  <c r="I29" i="95"/>
  <c r="E29" i="95"/>
  <c r="P33" i="95"/>
  <c r="L33" i="95"/>
  <c r="H33" i="95"/>
  <c r="D33" i="95"/>
  <c r="S33" i="95"/>
  <c r="O33" i="95"/>
  <c r="K33" i="95"/>
  <c r="G33" i="95"/>
  <c r="R33" i="95"/>
  <c r="N33" i="95"/>
  <c r="J33" i="95"/>
  <c r="F33" i="95"/>
  <c r="Q33" i="95"/>
  <c r="M33" i="95"/>
  <c r="I33" i="95"/>
  <c r="E33" i="95"/>
  <c r="Q47" i="95"/>
  <c r="M47" i="95"/>
  <c r="I47" i="95"/>
  <c r="E47" i="95"/>
  <c r="P47" i="95"/>
  <c r="L47" i="95"/>
  <c r="H47" i="95"/>
  <c r="D47" i="95"/>
  <c r="S47" i="95"/>
  <c r="K47" i="95"/>
  <c r="R47" i="95"/>
  <c r="J47" i="95"/>
  <c r="O47" i="95"/>
  <c r="G47" i="95"/>
  <c r="N47" i="95"/>
  <c r="F47" i="95"/>
  <c r="Q54" i="95"/>
  <c r="M54" i="95"/>
  <c r="I54" i="95"/>
  <c r="E54" i="95"/>
  <c r="P54" i="95"/>
  <c r="L54" i="95"/>
  <c r="H54" i="95"/>
  <c r="D54" i="95"/>
  <c r="S54" i="95"/>
  <c r="K54" i="95"/>
  <c r="R54" i="95"/>
  <c r="J54" i="95"/>
  <c r="O54" i="95"/>
  <c r="G54" i="95"/>
  <c r="N54" i="95"/>
  <c r="F54" i="95"/>
  <c r="Q58" i="95"/>
  <c r="M58" i="95"/>
  <c r="I58" i="95"/>
  <c r="E58" i="95"/>
  <c r="P58" i="95"/>
  <c r="L58" i="95"/>
  <c r="H58" i="95"/>
  <c r="D58" i="95"/>
  <c r="S58" i="95"/>
  <c r="K58" i="95"/>
  <c r="R58" i="95"/>
  <c r="J58" i="95"/>
  <c r="O58" i="95"/>
  <c r="G58" i="95"/>
  <c r="N58" i="95"/>
  <c r="F58" i="95"/>
  <c r="Q64" i="95"/>
  <c r="M64" i="95"/>
  <c r="I64" i="95"/>
  <c r="E64" i="95"/>
  <c r="P64" i="95"/>
  <c r="L64" i="95"/>
  <c r="H64" i="95"/>
  <c r="D64" i="95"/>
  <c r="S64" i="95"/>
  <c r="K64" i="95"/>
  <c r="R64" i="95"/>
  <c r="J64" i="95"/>
  <c r="O64" i="95"/>
  <c r="G64" i="95"/>
  <c r="N64" i="95"/>
  <c r="F64" i="95"/>
  <c r="J99" i="96"/>
  <c r="P74" i="95"/>
  <c r="L74" i="95"/>
  <c r="H74" i="95"/>
  <c r="D74" i="95"/>
  <c r="S74" i="95"/>
  <c r="O74" i="95"/>
  <c r="K74" i="95"/>
  <c r="G74" i="95"/>
  <c r="N74" i="95"/>
  <c r="F74" i="95"/>
  <c r="M74" i="95"/>
  <c r="E74" i="95"/>
  <c r="J74" i="95"/>
  <c r="I74" i="95"/>
  <c r="R74" i="95"/>
  <c r="Q74" i="95"/>
  <c r="R78" i="95"/>
  <c r="N78" i="95"/>
  <c r="J78" i="95"/>
  <c r="F78" i="95"/>
  <c r="Q78" i="95"/>
  <c r="M78" i="95"/>
  <c r="I78" i="95"/>
  <c r="E78" i="95"/>
  <c r="P78" i="95"/>
  <c r="L78" i="95"/>
  <c r="H78" i="95"/>
  <c r="D78" i="95"/>
  <c r="S78" i="95"/>
  <c r="O78" i="95"/>
  <c r="K78" i="95"/>
  <c r="G78" i="95"/>
  <c r="R82" i="95"/>
  <c r="N82" i="95"/>
  <c r="J82" i="95"/>
  <c r="F82" i="95"/>
  <c r="Q82" i="95"/>
  <c r="M82" i="95"/>
  <c r="I82" i="95"/>
  <c r="E82" i="95"/>
  <c r="P82" i="95"/>
  <c r="L82" i="95"/>
  <c r="H82" i="95"/>
  <c r="D82" i="95"/>
  <c r="S82" i="95"/>
  <c r="O82" i="95"/>
  <c r="K82" i="95"/>
  <c r="G82" i="95"/>
  <c r="R87" i="95"/>
  <c r="N87" i="95"/>
  <c r="J87" i="95"/>
  <c r="F87" i="95"/>
  <c r="Q87" i="95"/>
  <c r="M87" i="95"/>
  <c r="I87" i="95"/>
  <c r="E87" i="95"/>
  <c r="P87" i="95"/>
  <c r="L87" i="95"/>
  <c r="H87" i="95"/>
  <c r="D87" i="95"/>
  <c r="S87" i="95"/>
  <c r="O87" i="95"/>
  <c r="K87" i="95"/>
  <c r="G87" i="95"/>
  <c r="H24" i="95"/>
  <c r="P24" i="95"/>
  <c r="H25" i="95"/>
  <c r="P25" i="95"/>
  <c r="H26" i="95"/>
  <c r="H28" i="95"/>
  <c r="H29" i="95"/>
  <c r="R26" i="95"/>
  <c r="N26" i="95"/>
  <c r="J26" i="95"/>
  <c r="F26" i="95"/>
  <c r="Q26" i="95"/>
  <c r="M26" i="95"/>
  <c r="I26" i="95"/>
  <c r="E26" i="95"/>
  <c r="S30" i="95"/>
  <c r="O30" i="95"/>
  <c r="K30" i="95"/>
  <c r="G30" i="95"/>
  <c r="R30" i="95"/>
  <c r="N30" i="95"/>
  <c r="J30" i="95"/>
  <c r="F30" i="95"/>
  <c r="Q30" i="95"/>
  <c r="M30" i="95"/>
  <c r="I30" i="95"/>
  <c r="E30" i="95"/>
  <c r="P34" i="95"/>
  <c r="L34" i="95"/>
  <c r="H34" i="95"/>
  <c r="D34" i="95"/>
  <c r="S34" i="95"/>
  <c r="O34" i="95"/>
  <c r="K34" i="95"/>
  <c r="G34" i="95"/>
  <c r="R34" i="95"/>
  <c r="N34" i="95"/>
  <c r="J34" i="95"/>
  <c r="F34" i="95"/>
  <c r="Q34" i="95"/>
  <c r="M34" i="95"/>
  <c r="I34" i="95"/>
  <c r="E34" i="95"/>
  <c r="Q48" i="95"/>
  <c r="M48" i="95"/>
  <c r="I48" i="95"/>
  <c r="E48" i="95"/>
  <c r="P48" i="95"/>
  <c r="L48" i="95"/>
  <c r="H48" i="95"/>
  <c r="D48" i="95"/>
  <c r="S48" i="95"/>
  <c r="K48" i="95"/>
  <c r="R48" i="95"/>
  <c r="J48" i="95"/>
  <c r="O48" i="95"/>
  <c r="G48" i="95"/>
  <c r="N48" i="95"/>
  <c r="F48" i="95"/>
  <c r="Q55" i="95"/>
  <c r="M55" i="95"/>
  <c r="I55" i="95"/>
  <c r="E55" i="95"/>
  <c r="P55" i="95"/>
  <c r="L55" i="95"/>
  <c r="H55" i="95"/>
  <c r="D55" i="95"/>
  <c r="S55" i="95"/>
  <c r="K55" i="95"/>
  <c r="R55" i="95"/>
  <c r="J55" i="95"/>
  <c r="O55" i="95"/>
  <c r="G55" i="95"/>
  <c r="N55" i="95"/>
  <c r="F55" i="95"/>
  <c r="Q65" i="95"/>
  <c r="M65" i="95"/>
  <c r="I65" i="95"/>
  <c r="E65" i="95"/>
  <c r="P65" i="95"/>
  <c r="L65" i="95"/>
  <c r="H65" i="95"/>
  <c r="D65" i="95"/>
  <c r="S65" i="95"/>
  <c r="K65" i="95"/>
  <c r="R65" i="95"/>
  <c r="J65" i="95"/>
  <c r="O65" i="95"/>
  <c r="G65" i="95"/>
  <c r="N65" i="95"/>
  <c r="F65" i="95"/>
  <c r="R75" i="95"/>
  <c r="N75" i="95"/>
  <c r="J75" i="95"/>
  <c r="Q75" i="95"/>
  <c r="M75" i="95"/>
  <c r="I75" i="95"/>
  <c r="P75" i="95"/>
  <c r="L75" i="95"/>
  <c r="H75" i="95"/>
  <c r="D75" i="95"/>
  <c r="S75" i="95"/>
  <c r="O75" i="95"/>
  <c r="K75" i="95"/>
  <c r="G75" i="95"/>
  <c r="F75" i="95"/>
  <c r="E75" i="95"/>
  <c r="R79" i="95"/>
  <c r="N79" i="95"/>
  <c r="J79" i="95"/>
  <c r="F79" i="95"/>
  <c r="Q79" i="95"/>
  <c r="M79" i="95"/>
  <c r="I79" i="95"/>
  <c r="E79" i="95"/>
  <c r="P79" i="95"/>
  <c r="L79" i="95"/>
  <c r="H79" i="95"/>
  <c r="D79" i="95"/>
  <c r="S79" i="95"/>
  <c r="O79" i="95"/>
  <c r="K79" i="95"/>
  <c r="G79" i="95"/>
  <c r="R99" i="96"/>
  <c r="S107" i="96"/>
  <c r="S88" i="95" s="1"/>
  <c r="L88" i="95"/>
  <c r="P88" i="95"/>
  <c r="S111" i="96"/>
  <c r="S92" i="95" s="1"/>
  <c r="P92" i="95"/>
  <c r="K24" i="95"/>
  <c r="S24" i="95"/>
  <c r="K25" i="95"/>
  <c r="S25" i="95"/>
  <c r="K26" i="95"/>
  <c r="S26" i="95"/>
  <c r="L28" i="95"/>
  <c r="L29" i="95"/>
  <c r="L30" i="95"/>
  <c r="S49" i="96"/>
  <c r="S45" i="95" s="1"/>
  <c r="L45" i="95"/>
  <c r="P45" i="95"/>
  <c r="Q49" i="95"/>
  <c r="M49" i="95"/>
  <c r="I49" i="95"/>
  <c r="E49" i="95"/>
  <c r="P49" i="95"/>
  <c r="L49" i="95"/>
  <c r="H49" i="95"/>
  <c r="D49" i="95"/>
  <c r="S49" i="95"/>
  <c r="K49" i="95"/>
  <c r="R49" i="95"/>
  <c r="J49" i="95"/>
  <c r="O49" i="95"/>
  <c r="G49" i="95"/>
  <c r="N49" i="95"/>
  <c r="F49" i="95"/>
  <c r="S71" i="96"/>
  <c r="S60" i="95" s="1"/>
  <c r="S77" i="96"/>
  <c r="S62" i="95" s="1"/>
  <c r="P62" i="95"/>
  <c r="Q66" i="95"/>
  <c r="M66" i="95"/>
  <c r="I66" i="95"/>
  <c r="E66" i="95"/>
  <c r="P66" i="95"/>
  <c r="L66" i="95"/>
  <c r="H66" i="95"/>
  <c r="D66" i="95"/>
  <c r="S66" i="95"/>
  <c r="K66" i="95"/>
  <c r="R66" i="95"/>
  <c r="J66" i="95"/>
  <c r="O66" i="95"/>
  <c r="G66" i="95"/>
  <c r="N66" i="95"/>
  <c r="F66" i="95"/>
  <c r="R76" i="95"/>
  <c r="N76" i="95"/>
  <c r="J76" i="95"/>
  <c r="F76" i="95"/>
  <c r="Q76" i="95"/>
  <c r="M76" i="95"/>
  <c r="I76" i="95"/>
  <c r="E76" i="95"/>
  <c r="P76" i="95"/>
  <c r="L76" i="95"/>
  <c r="H76" i="95"/>
  <c r="D76" i="95"/>
  <c r="S76" i="95"/>
  <c r="O76" i="95"/>
  <c r="K76" i="95"/>
  <c r="G76" i="95"/>
  <c r="R80" i="95"/>
  <c r="N80" i="95"/>
  <c r="J80" i="95"/>
  <c r="F80" i="95"/>
  <c r="Q80" i="95"/>
  <c r="M80" i="95"/>
  <c r="I80" i="95"/>
  <c r="E80" i="95"/>
  <c r="P80" i="95"/>
  <c r="L80" i="95"/>
  <c r="H80" i="95"/>
  <c r="D80" i="95"/>
  <c r="S80" i="95"/>
  <c r="O80" i="95"/>
  <c r="K80" i="95"/>
  <c r="G80" i="95"/>
  <c r="E88" i="95"/>
  <c r="I88" i="95"/>
  <c r="M88" i="95"/>
  <c r="Q88" i="95"/>
  <c r="E92" i="95"/>
  <c r="I92" i="95"/>
  <c r="M92" i="95"/>
  <c r="Q92" i="95"/>
  <c r="S13" i="96"/>
  <c r="D11" i="95" s="1"/>
  <c r="S18" i="96"/>
  <c r="J16" i="95" s="1"/>
  <c r="O16" i="95"/>
  <c r="D24" i="95"/>
  <c r="D25" i="95"/>
  <c r="L25" i="95"/>
  <c r="D26" i="95"/>
  <c r="L26" i="95"/>
  <c r="P29" i="95"/>
  <c r="P30" i="95"/>
  <c r="R24" i="95"/>
  <c r="N24" i="95"/>
  <c r="J24" i="95"/>
  <c r="F24" i="95"/>
  <c r="Q24" i="95"/>
  <c r="M24" i="95"/>
  <c r="I24" i="95"/>
  <c r="E24" i="95"/>
  <c r="S28" i="95"/>
  <c r="O28" i="95"/>
  <c r="K28" i="95"/>
  <c r="G28" i="95"/>
  <c r="R28" i="95"/>
  <c r="N28" i="95"/>
  <c r="J28" i="95"/>
  <c r="F28" i="95"/>
  <c r="Q28" i="95"/>
  <c r="M28" i="95"/>
  <c r="I28" i="95"/>
  <c r="E28" i="95"/>
  <c r="P32" i="95"/>
  <c r="L32" i="95"/>
  <c r="S32" i="95"/>
  <c r="O32" i="95"/>
  <c r="K32" i="95"/>
  <c r="G32" i="95"/>
  <c r="R32" i="95"/>
  <c r="N32" i="95"/>
  <c r="J32" i="95"/>
  <c r="F32" i="95"/>
  <c r="Q32" i="95"/>
  <c r="M32" i="95"/>
  <c r="I32" i="95"/>
  <c r="E32" i="95"/>
  <c r="P42" i="95"/>
  <c r="L42" i="95"/>
  <c r="H42" i="95"/>
  <c r="D42" i="95"/>
  <c r="S42" i="95"/>
  <c r="O42" i="95"/>
  <c r="K42" i="95"/>
  <c r="G42" i="95"/>
  <c r="R42" i="95"/>
  <c r="N42" i="95"/>
  <c r="J42" i="95"/>
  <c r="F42" i="95"/>
  <c r="Q42" i="95"/>
  <c r="M42" i="95"/>
  <c r="I42" i="95"/>
  <c r="E42" i="95"/>
  <c r="S48" i="96"/>
  <c r="S44" i="95" s="1"/>
  <c r="D44" i="95"/>
  <c r="H44" i="95"/>
  <c r="L44" i="95"/>
  <c r="P44" i="95"/>
  <c r="E45" i="95"/>
  <c r="I45" i="95"/>
  <c r="M45" i="95"/>
  <c r="Q45" i="95"/>
  <c r="Q53" i="95"/>
  <c r="M53" i="95"/>
  <c r="I53" i="95"/>
  <c r="E53" i="95"/>
  <c r="P53" i="95"/>
  <c r="L53" i="95"/>
  <c r="H53" i="95"/>
  <c r="D53" i="95"/>
  <c r="S53" i="95"/>
  <c r="K53" i="95"/>
  <c r="R53" i="95"/>
  <c r="J53" i="95"/>
  <c r="O53" i="95"/>
  <c r="G53" i="95"/>
  <c r="N53" i="95"/>
  <c r="F53" i="95"/>
  <c r="Q57" i="95"/>
  <c r="M57" i="95"/>
  <c r="I57" i="95"/>
  <c r="E57" i="95"/>
  <c r="P57" i="95"/>
  <c r="L57" i="95"/>
  <c r="H57" i="95"/>
  <c r="D57" i="95"/>
  <c r="S57" i="95"/>
  <c r="K57" i="95"/>
  <c r="R57" i="95"/>
  <c r="J57" i="95"/>
  <c r="O57" i="95"/>
  <c r="G57" i="95"/>
  <c r="N57" i="95"/>
  <c r="F57" i="95"/>
  <c r="D60" i="95"/>
  <c r="H60" i="95"/>
  <c r="L60" i="95"/>
  <c r="P60" i="95"/>
  <c r="Q61" i="95"/>
  <c r="M61" i="95"/>
  <c r="I61" i="95"/>
  <c r="E61" i="95"/>
  <c r="P61" i="95"/>
  <c r="L61" i="95"/>
  <c r="H61" i="95"/>
  <c r="D61" i="95"/>
  <c r="S61" i="95"/>
  <c r="K61" i="95"/>
  <c r="R61" i="95"/>
  <c r="J61" i="95"/>
  <c r="O61" i="95"/>
  <c r="G61" i="95"/>
  <c r="N61" i="95"/>
  <c r="F61" i="95"/>
  <c r="E62" i="95"/>
  <c r="I62" i="95"/>
  <c r="M62" i="95"/>
  <c r="Q62" i="95"/>
  <c r="S80" i="96"/>
  <c r="S63" i="95" s="1"/>
  <c r="H63" i="95"/>
  <c r="L63" i="95"/>
  <c r="P63" i="95"/>
  <c r="P67" i="95"/>
  <c r="L67" i="95"/>
  <c r="S67" i="95"/>
  <c r="O67" i="95"/>
  <c r="N67" i="95"/>
  <c r="I67" i="95"/>
  <c r="E67" i="95"/>
  <c r="M67" i="95"/>
  <c r="H67" i="95"/>
  <c r="D67" i="95"/>
  <c r="K67" i="95"/>
  <c r="J67" i="95"/>
  <c r="R67" i="95"/>
  <c r="G67" i="95"/>
  <c r="Q67" i="95"/>
  <c r="F67" i="95"/>
  <c r="R77" i="95"/>
  <c r="N77" i="95"/>
  <c r="J77" i="95"/>
  <c r="F77" i="95"/>
  <c r="Q77" i="95"/>
  <c r="M77" i="95"/>
  <c r="I77" i="95"/>
  <c r="E77" i="95"/>
  <c r="P77" i="95"/>
  <c r="L77" i="95"/>
  <c r="H77" i="95"/>
  <c r="D77" i="95"/>
  <c r="S77" i="95"/>
  <c r="O77" i="95"/>
  <c r="K77" i="95"/>
  <c r="G77" i="95"/>
  <c r="R81" i="95"/>
  <c r="N81" i="95"/>
  <c r="J81" i="95"/>
  <c r="F81" i="95"/>
  <c r="Q81" i="95"/>
  <c r="M81" i="95"/>
  <c r="I81" i="95"/>
  <c r="E81" i="95"/>
  <c r="P81" i="95"/>
  <c r="L81" i="95"/>
  <c r="H81" i="95"/>
  <c r="D81" i="95"/>
  <c r="S81" i="95"/>
  <c r="O81" i="95"/>
  <c r="K81" i="95"/>
  <c r="G81" i="95"/>
  <c r="F88" i="95"/>
  <c r="J88" i="95"/>
  <c r="N88" i="95"/>
  <c r="R88" i="95"/>
  <c r="N11" i="95"/>
  <c r="D16" i="95"/>
  <c r="H16" i="95"/>
  <c r="L16" i="95"/>
  <c r="P16" i="95"/>
  <c r="G24" i="95"/>
  <c r="O24" i="95"/>
  <c r="G25" i="95"/>
  <c r="O25" i="95"/>
  <c r="G26" i="95"/>
  <c r="O26" i="95"/>
  <c r="D28" i="95"/>
  <c r="D29" i="95"/>
  <c r="D30" i="95"/>
  <c r="D32" i="95"/>
  <c r="S109" i="96"/>
  <c r="S90" i="95" s="1"/>
  <c r="D90" i="95"/>
  <c r="H90" i="95"/>
  <c r="L90" i="95"/>
  <c r="P90" i="95"/>
  <c r="F92" i="95"/>
  <c r="J92" i="95"/>
  <c r="N92" i="95"/>
  <c r="R92" i="95"/>
  <c r="S113" i="96"/>
  <c r="S94" i="95" s="1"/>
  <c r="D94" i="95"/>
  <c r="H94" i="95"/>
  <c r="L94" i="95"/>
  <c r="P94" i="95"/>
  <c r="I90" i="95"/>
  <c r="M90" i="95"/>
  <c r="Q90" i="95"/>
  <c r="G92" i="95"/>
  <c r="K92" i="95"/>
  <c r="O92" i="95"/>
  <c r="E94" i="95"/>
  <c r="I94" i="95"/>
  <c r="M94" i="95"/>
  <c r="Q94" i="95"/>
  <c r="G102" i="96"/>
  <c r="O102" i="96"/>
  <c r="B10" i="90"/>
  <c r="F20" i="94"/>
  <c r="F20" i="92" s="1"/>
  <c r="G25" i="99"/>
  <c r="O25" i="99"/>
  <c r="S12" i="99"/>
  <c r="S14" i="99" s="1"/>
  <c r="D25" i="99"/>
  <c r="H25" i="99"/>
  <c r="L25" i="99"/>
  <c r="P25" i="99"/>
  <c r="E25" i="99"/>
  <c r="I25" i="99"/>
  <c r="M25" i="99"/>
  <c r="Q25" i="99"/>
  <c r="F25" i="99"/>
  <c r="J25" i="99"/>
  <c r="N25" i="99"/>
  <c r="D57" i="98"/>
  <c r="S58" i="98"/>
  <c r="S57" i="98" s="1"/>
  <c r="H57" i="98"/>
  <c r="L57" i="98"/>
  <c r="P57" i="98"/>
  <c r="S62" i="98"/>
  <c r="S61" i="98" s="1"/>
  <c r="D61" i="98"/>
  <c r="I61" i="98"/>
  <c r="S63" i="98"/>
  <c r="M61" i="98"/>
  <c r="S21" i="98"/>
  <c r="S22" i="98"/>
  <c r="S50" i="98"/>
  <c r="G16" i="97"/>
  <c r="K16" i="97"/>
  <c r="O16" i="97"/>
  <c r="E7" i="97"/>
  <c r="I7" i="97"/>
  <c r="M7" i="97"/>
  <c r="Q7" i="97"/>
  <c r="D16" i="97"/>
  <c r="H16" i="97"/>
  <c r="L16" i="97"/>
  <c r="P16" i="97"/>
  <c r="F7" i="97"/>
  <c r="J7" i="97"/>
  <c r="N7" i="97"/>
  <c r="R7" i="97"/>
  <c r="E16" i="97"/>
  <c r="I16" i="97"/>
  <c r="M16" i="97"/>
  <c r="Q16" i="97"/>
  <c r="G7" i="97"/>
  <c r="K7" i="97"/>
  <c r="O7" i="97"/>
  <c r="F16" i="97"/>
  <c r="J16" i="97"/>
  <c r="N16" i="97"/>
  <c r="R16" i="97"/>
  <c r="S6" i="96"/>
  <c r="D9" i="96" s="1"/>
  <c r="S47" i="96"/>
  <c r="F99" i="96"/>
  <c r="S108" i="96"/>
  <c r="S112" i="96"/>
  <c r="S29" i="96"/>
  <c r="Q39" i="96" s="1"/>
  <c r="Q41" i="96" s="1"/>
  <c r="Q37" i="95" s="1"/>
  <c r="Q39" i="95" s="1"/>
  <c r="Q25" i="92" s="1"/>
  <c r="S50" i="96"/>
  <c r="G56" i="96" s="1"/>
  <c r="S62" i="96"/>
  <c r="R87" i="96" s="1"/>
  <c r="S12" i="96"/>
  <c r="S17" i="96"/>
  <c r="S67" i="96"/>
  <c r="N87" i="96" s="1"/>
  <c r="Q99" i="96"/>
  <c r="M99" i="96"/>
  <c r="I99" i="96"/>
  <c r="E99" i="96"/>
  <c r="P99" i="96"/>
  <c r="L99" i="96"/>
  <c r="H99" i="96"/>
  <c r="D99" i="96"/>
  <c r="O99" i="96"/>
  <c r="K99" i="96"/>
  <c r="G99" i="96"/>
  <c r="N99" i="96"/>
  <c r="S110" i="96"/>
  <c r="L9" i="96"/>
  <c r="P9" i="96"/>
  <c r="J87" i="96"/>
  <c r="M9" i="96"/>
  <c r="Q9" i="96"/>
  <c r="K87" i="96"/>
  <c r="N9" i="96"/>
  <c r="E39" i="96"/>
  <c r="E41" i="96" s="1"/>
  <c r="E37" i="95" s="1"/>
  <c r="E39" i="95" s="1"/>
  <c r="E64" i="93" s="1"/>
  <c r="M56" i="96"/>
  <c r="S20" i="94"/>
  <c r="C6" i="90" s="1"/>
  <c r="C14" i="90" s="1"/>
  <c r="D20" i="94"/>
  <c r="D20" i="92" s="1"/>
  <c r="S5" i="93"/>
  <c r="L7" i="93"/>
  <c r="E170" i="93"/>
  <c r="I170" i="93"/>
  <c r="M170" i="93"/>
  <c r="Q170" i="93"/>
  <c r="F7" i="93"/>
  <c r="J7" i="93"/>
  <c r="N7" i="93"/>
  <c r="R7" i="93"/>
  <c r="G7" i="93"/>
  <c r="K7" i="93"/>
  <c r="O7" i="93"/>
  <c r="S14" i="92"/>
  <c r="B5" i="90"/>
  <c r="G5" i="90"/>
  <c r="G14" i="90" l="1"/>
  <c r="S20" i="92"/>
  <c r="H87" i="96"/>
  <c r="P39" i="96"/>
  <c r="P41" i="96" s="1"/>
  <c r="P37" i="95" s="1"/>
  <c r="P39" i="95" s="1"/>
  <c r="D43" i="92"/>
  <c r="R43" i="92"/>
  <c r="L43" i="92"/>
  <c r="N43" i="92"/>
  <c r="E43" i="92"/>
  <c r="I43" i="92"/>
  <c r="F11" i="95"/>
  <c r="P37" i="92"/>
  <c r="L87" i="96"/>
  <c r="G87" i="96"/>
  <c r="F87" i="96"/>
  <c r="H56" i="96"/>
  <c r="B6" i="90"/>
  <c r="J11" i="95"/>
  <c r="L13" i="92"/>
  <c r="P13" i="92"/>
  <c r="I13" i="92"/>
  <c r="K13" i="92"/>
  <c r="O13" i="92"/>
  <c r="S5" i="94"/>
  <c r="S6" i="94" s="1"/>
  <c r="D87" i="96"/>
  <c r="O87" i="96"/>
  <c r="L39" i="96"/>
  <c r="L41" i="96" s="1"/>
  <c r="L37" i="95" s="1"/>
  <c r="L39" i="95" s="1"/>
  <c r="O39" i="96"/>
  <c r="O41" i="96" s="1"/>
  <c r="O37" i="95" s="1"/>
  <c r="O39" i="95" s="1"/>
  <c r="R11" i="95"/>
  <c r="Q11" i="95"/>
  <c r="E25" i="92"/>
  <c r="Q64" i="93"/>
  <c r="Q67" i="93"/>
  <c r="Q72" i="93"/>
  <c r="Q63" i="93"/>
  <c r="Q65" i="93"/>
  <c r="Q68" i="93"/>
  <c r="Q71" i="93"/>
  <c r="Q70" i="93" s="1"/>
  <c r="Q27" i="92" s="1"/>
  <c r="Q66" i="93"/>
  <c r="M39" i="96"/>
  <c r="M41" i="96" s="1"/>
  <c r="M37" i="95" s="1"/>
  <c r="M39" i="95" s="1"/>
  <c r="M25" i="92" s="1"/>
  <c r="J9" i="96"/>
  <c r="H39" i="96"/>
  <c r="H41" i="96" s="1"/>
  <c r="H37" i="95" s="1"/>
  <c r="H39" i="95" s="1"/>
  <c r="H25" i="92" s="1"/>
  <c r="I9" i="96"/>
  <c r="K39" i="96"/>
  <c r="K41" i="96" s="1"/>
  <c r="K37" i="95" s="1"/>
  <c r="K39" i="95" s="1"/>
  <c r="K25" i="92" s="1"/>
  <c r="H9" i="96"/>
  <c r="P87" i="96"/>
  <c r="S59" i="95"/>
  <c r="S71" i="95" s="1"/>
  <c r="D59" i="95"/>
  <c r="O59" i="95"/>
  <c r="I59" i="95"/>
  <c r="K59" i="95"/>
  <c r="G59" i="95"/>
  <c r="F59" i="95"/>
  <c r="E59" i="95"/>
  <c r="P59" i="95"/>
  <c r="P71" i="95" s="1"/>
  <c r="P57" i="94" s="1"/>
  <c r="N59" i="95"/>
  <c r="L59" i="95"/>
  <c r="M59" i="95"/>
  <c r="J59" i="95"/>
  <c r="R59" i="95"/>
  <c r="H59" i="95"/>
  <c r="Q59" i="95"/>
  <c r="S56" i="95"/>
  <c r="I56" i="95"/>
  <c r="I70" i="95" s="1"/>
  <c r="Q56" i="95"/>
  <c r="Q68" i="95" s="1"/>
  <c r="Q37" i="92" s="1"/>
  <c r="G56" i="95"/>
  <c r="G70" i="95" s="1"/>
  <c r="P56" i="95"/>
  <c r="P68" i="95" s="1"/>
  <c r="K56" i="95"/>
  <c r="N56" i="95"/>
  <c r="N70" i="95" s="1"/>
  <c r="J56" i="95"/>
  <c r="J70" i="95" s="1"/>
  <c r="R56" i="95"/>
  <c r="F56" i="95"/>
  <c r="E56" i="95"/>
  <c r="D56" i="95"/>
  <c r="D70" i="95" s="1"/>
  <c r="O56" i="95"/>
  <c r="M56" i="95"/>
  <c r="M70" i="95" s="1"/>
  <c r="L56" i="95"/>
  <c r="H56" i="95"/>
  <c r="S89" i="95"/>
  <c r="L89" i="95"/>
  <c r="M89" i="95"/>
  <c r="N89" i="95"/>
  <c r="O89" i="95"/>
  <c r="P89" i="95"/>
  <c r="Q89" i="95"/>
  <c r="R89" i="95"/>
  <c r="D89" i="95"/>
  <c r="E89" i="95"/>
  <c r="F89" i="95"/>
  <c r="G89" i="95"/>
  <c r="H89" i="95"/>
  <c r="I89" i="95"/>
  <c r="J89" i="95"/>
  <c r="K89" i="95"/>
  <c r="E71" i="93"/>
  <c r="O72" i="93"/>
  <c r="E72" i="93"/>
  <c r="E65" i="93"/>
  <c r="Q114" i="96"/>
  <c r="Q116" i="96" s="1"/>
  <c r="Q118" i="96" s="1"/>
  <c r="S86" i="95"/>
  <c r="K86" i="95"/>
  <c r="E86" i="95"/>
  <c r="D86" i="95"/>
  <c r="F86" i="95"/>
  <c r="M86" i="95"/>
  <c r="L86" i="95"/>
  <c r="P86" i="95"/>
  <c r="J86" i="95"/>
  <c r="H86" i="95"/>
  <c r="N86" i="95"/>
  <c r="Q86" i="95"/>
  <c r="I86" i="95"/>
  <c r="R86" i="95"/>
  <c r="I39" i="96"/>
  <c r="I41" i="96" s="1"/>
  <c r="I37" i="95" s="1"/>
  <c r="I39" i="95" s="1"/>
  <c r="I25" i="92" s="1"/>
  <c r="F9" i="96"/>
  <c r="D39" i="96"/>
  <c r="E9" i="96"/>
  <c r="G39" i="96"/>
  <c r="G41" i="96" s="1"/>
  <c r="G37" i="95" s="1"/>
  <c r="G39" i="95" s="1"/>
  <c r="G25" i="92" s="1"/>
  <c r="K56" i="96"/>
  <c r="S46" i="95"/>
  <c r="K46" i="95"/>
  <c r="R46" i="95"/>
  <c r="M46" i="95"/>
  <c r="E46" i="95"/>
  <c r="H46" i="95"/>
  <c r="I46" i="95"/>
  <c r="O46" i="95"/>
  <c r="P46" i="95"/>
  <c r="D46" i="95"/>
  <c r="F46" i="95"/>
  <c r="G46" i="95"/>
  <c r="J46" i="95"/>
  <c r="L46" i="95"/>
  <c r="N46" i="95"/>
  <c r="Q46" i="95"/>
  <c r="E68" i="93"/>
  <c r="O64" i="93"/>
  <c r="O63" i="93"/>
  <c r="O65" i="93"/>
  <c r="S91" i="95"/>
  <c r="O91" i="95"/>
  <c r="P91" i="95"/>
  <c r="E91" i="95"/>
  <c r="J91" i="95"/>
  <c r="D91" i="95"/>
  <c r="I91" i="95"/>
  <c r="N91" i="95"/>
  <c r="G91" i="95"/>
  <c r="H91" i="95"/>
  <c r="M91" i="95"/>
  <c r="R91" i="95"/>
  <c r="K91" i="95"/>
  <c r="L91" i="95"/>
  <c r="Q91" i="95"/>
  <c r="F91" i="95"/>
  <c r="O15" i="95"/>
  <c r="G15" i="95"/>
  <c r="S15" i="95"/>
  <c r="K15" i="95"/>
  <c r="F15" i="95"/>
  <c r="H15" i="95"/>
  <c r="Q15" i="95"/>
  <c r="J15" i="95"/>
  <c r="L15" i="95"/>
  <c r="E15" i="95"/>
  <c r="N15" i="95"/>
  <c r="P15" i="95"/>
  <c r="I15" i="95"/>
  <c r="R15" i="95"/>
  <c r="D15" i="95"/>
  <c r="M15" i="95"/>
  <c r="R39" i="96"/>
  <c r="R41" i="96" s="1"/>
  <c r="R37" i="95" s="1"/>
  <c r="R39" i="95" s="1"/>
  <c r="R25" i="92" s="1"/>
  <c r="S27" i="95"/>
  <c r="D27" i="95"/>
  <c r="D35" i="95" s="1"/>
  <c r="H27" i="95"/>
  <c r="J27" i="95"/>
  <c r="N27" i="95"/>
  <c r="L27" i="95"/>
  <c r="L35" i="95" s="1"/>
  <c r="O27" i="95"/>
  <c r="O35" i="95" s="1"/>
  <c r="R27" i="95"/>
  <c r="K27" i="95"/>
  <c r="E27" i="95"/>
  <c r="Q27" i="95"/>
  <c r="I27" i="95"/>
  <c r="I35" i="95" s="1"/>
  <c r="M27" i="95"/>
  <c r="P27" i="95"/>
  <c r="G27" i="95"/>
  <c r="G35" i="95" s="1"/>
  <c r="F27" i="95"/>
  <c r="F35" i="95" s="1"/>
  <c r="S43" i="95"/>
  <c r="J43" i="95"/>
  <c r="H43" i="95"/>
  <c r="H50" i="95" s="1"/>
  <c r="H31" i="92" s="1"/>
  <c r="I43" i="95"/>
  <c r="G43" i="95"/>
  <c r="N43" i="95"/>
  <c r="L43" i="95"/>
  <c r="L50" i="95" s="1"/>
  <c r="L31" i="92" s="1"/>
  <c r="M43" i="95"/>
  <c r="K43" i="95"/>
  <c r="R43" i="95"/>
  <c r="R50" i="95" s="1"/>
  <c r="R31" i="92" s="1"/>
  <c r="P43" i="95"/>
  <c r="P50" i="95" s="1"/>
  <c r="P31" i="92" s="1"/>
  <c r="Q43" i="95"/>
  <c r="O43" i="95"/>
  <c r="F43" i="95"/>
  <c r="D43" i="95"/>
  <c r="E43" i="95"/>
  <c r="E63" i="93"/>
  <c r="O68" i="93"/>
  <c r="O71" i="93"/>
  <c r="L67" i="93"/>
  <c r="S10" i="95"/>
  <c r="Q10" i="95"/>
  <c r="I10" i="95"/>
  <c r="M10" i="95"/>
  <c r="E10" i="95"/>
  <c r="D10" i="95"/>
  <c r="J10" i="95"/>
  <c r="O10" i="95"/>
  <c r="H10" i="95"/>
  <c r="N10" i="95"/>
  <c r="L10" i="95"/>
  <c r="R10" i="95"/>
  <c r="G10" i="95"/>
  <c r="P10" i="95"/>
  <c r="F10" i="95"/>
  <c r="K10" i="95"/>
  <c r="S93" i="95"/>
  <c r="M93" i="95"/>
  <c r="R93" i="95"/>
  <c r="G93" i="95"/>
  <c r="L93" i="95"/>
  <c r="Q93" i="95"/>
  <c r="F93" i="95"/>
  <c r="K93" i="95"/>
  <c r="P93" i="95"/>
  <c r="E93" i="95"/>
  <c r="J93" i="95"/>
  <c r="O93" i="95"/>
  <c r="D93" i="95"/>
  <c r="I93" i="95"/>
  <c r="N93" i="95"/>
  <c r="H93" i="95"/>
  <c r="S6" i="95"/>
  <c r="G6" i="95"/>
  <c r="G7" i="95" s="1"/>
  <c r="G13" i="92" s="1"/>
  <c r="D6" i="95"/>
  <c r="D7" i="95" s="1"/>
  <c r="D13" i="92" s="1"/>
  <c r="M6" i="95"/>
  <c r="M7" i="95" s="1"/>
  <c r="M13" i="92" s="1"/>
  <c r="F6" i="95"/>
  <c r="F7" i="95" s="1"/>
  <c r="F13" i="92" s="1"/>
  <c r="K6" i="95"/>
  <c r="K7" i="95" s="1"/>
  <c r="H6" i="95"/>
  <c r="H7" i="95" s="1"/>
  <c r="H13" i="92" s="1"/>
  <c r="Q6" i="95"/>
  <c r="Q7" i="95" s="1"/>
  <c r="Q13" i="92" s="1"/>
  <c r="J6" i="95"/>
  <c r="J7" i="95" s="1"/>
  <c r="J13" i="92" s="1"/>
  <c r="O6" i="95"/>
  <c r="O7" i="95" s="1"/>
  <c r="L6" i="95"/>
  <c r="L7" i="95" s="1"/>
  <c r="E6" i="95"/>
  <c r="E7" i="95" s="1"/>
  <c r="E13" i="92" s="1"/>
  <c r="N6" i="95"/>
  <c r="N7" i="95" s="1"/>
  <c r="N13" i="92" s="1"/>
  <c r="P6" i="95"/>
  <c r="P7" i="95" s="1"/>
  <c r="I6" i="95"/>
  <c r="I7" i="95" s="1"/>
  <c r="R6" i="95"/>
  <c r="R7" i="95" s="1"/>
  <c r="R13" i="92" s="1"/>
  <c r="E66" i="93"/>
  <c r="E67" i="93"/>
  <c r="O66" i="93"/>
  <c r="L64" i="93"/>
  <c r="D63" i="95"/>
  <c r="F70" i="95"/>
  <c r="E70" i="95"/>
  <c r="E35" i="95"/>
  <c r="K16" i="95"/>
  <c r="M11" i="95"/>
  <c r="O94" i="95"/>
  <c r="K90" i="95"/>
  <c r="O63" i="95"/>
  <c r="L62" i="95"/>
  <c r="O60" i="95"/>
  <c r="H45" i="95"/>
  <c r="J94" i="95"/>
  <c r="H92" i="95"/>
  <c r="J90" i="95"/>
  <c r="H88" i="95"/>
  <c r="J63" i="95"/>
  <c r="G62" i="95"/>
  <c r="F60" i="95"/>
  <c r="G45" i="95"/>
  <c r="F44" i="95"/>
  <c r="P35" i="95"/>
  <c r="G88" i="95"/>
  <c r="R83" i="95"/>
  <c r="M83" i="95"/>
  <c r="M43" i="92" s="1"/>
  <c r="K83" i="95"/>
  <c r="K43" i="92" s="1"/>
  <c r="H83" i="95"/>
  <c r="H43" i="92" s="1"/>
  <c r="Q63" i="95"/>
  <c r="R62" i="95"/>
  <c r="Q60" i="95"/>
  <c r="F45" i="95"/>
  <c r="E44" i="95"/>
  <c r="N16" i="95"/>
  <c r="L11" i="95"/>
  <c r="G44" i="95"/>
  <c r="G50" i="95" s="1"/>
  <c r="G31" i="92" s="1"/>
  <c r="R70" i="95"/>
  <c r="H70" i="95"/>
  <c r="J35" i="95"/>
  <c r="G16" i="95"/>
  <c r="I11" i="95"/>
  <c r="K94" i="95"/>
  <c r="G90" i="95"/>
  <c r="K63" i="95"/>
  <c r="H62" i="95"/>
  <c r="K60" i="95"/>
  <c r="D45" i="95"/>
  <c r="D50" i="95" s="1"/>
  <c r="D31" i="92" s="1"/>
  <c r="F94" i="95"/>
  <c r="D92" i="95"/>
  <c r="F90" i="95"/>
  <c r="D88" i="95"/>
  <c r="F63" i="95"/>
  <c r="R60" i="95"/>
  <c r="R44" i="95"/>
  <c r="H35" i="95"/>
  <c r="E90" i="95"/>
  <c r="I83" i="95"/>
  <c r="F83" i="95"/>
  <c r="F43" i="92" s="1"/>
  <c r="O83" i="95"/>
  <c r="O43" i="92" s="1"/>
  <c r="L83" i="95"/>
  <c r="M63" i="95"/>
  <c r="N62" i="95"/>
  <c r="M60" i="95"/>
  <c r="R45" i="95"/>
  <c r="Q44" i="95"/>
  <c r="H11" i="95"/>
  <c r="O86" i="95"/>
  <c r="K70" i="95"/>
  <c r="L70" i="95"/>
  <c r="M35" i="95"/>
  <c r="N35" i="95"/>
  <c r="S16" i="95"/>
  <c r="Q16" i="95"/>
  <c r="I16" i="95"/>
  <c r="M16" i="95"/>
  <c r="E16" i="95"/>
  <c r="E11" i="95"/>
  <c r="G94" i="95"/>
  <c r="G63" i="95"/>
  <c r="D62" i="95"/>
  <c r="G60" i="95"/>
  <c r="R94" i="95"/>
  <c r="R90" i="95"/>
  <c r="R63" i="95"/>
  <c r="O62" i="95"/>
  <c r="N60" i="95"/>
  <c r="O45" i="95"/>
  <c r="N44" i="95"/>
  <c r="O88" i="95"/>
  <c r="J83" i="95"/>
  <c r="J43" i="92" s="1"/>
  <c r="N83" i="95"/>
  <c r="P83" i="95"/>
  <c r="P43" i="92" s="1"/>
  <c r="I63" i="95"/>
  <c r="J62" i="95"/>
  <c r="I60" i="95"/>
  <c r="N45" i="95"/>
  <c r="M44" i="95"/>
  <c r="F16" i="95"/>
  <c r="O44" i="95"/>
  <c r="O50" i="95" s="1"/>
  <c r="O31" i="92" s="1"/>
  <c r="G86" i="95"/>
  <c r="O70" i="95"/>
  <c r="S70" i="95"/>
  <c r="P70" i="95"/>
  <c r="Q70" i="95"/>
  <c r="Q50" i="95"/>
  <c r="Q31" i="92" s="1"/>
  <c r="Q35" i="95"/>
  <c r="R35" i="95"/>
  <c r="S11" i="95"/>
  <c r="K11" i="95"/>
  <c r="O11" i="95"/>
  <c r="G11" i="95"/>
  <c r="O90" i="95"/>
  <c r="K35" i="95"/>
  <c r="N94" i="95"/>
  <c r="L92" i="95"/>
  <c r="N90" i="95"/>
  <c r="N63" i="95"/>
  <c r="K62" i="95"/>
  <c r="J60" i="95"/>
  <c r="K45" i="95"/>
  <c r="J44" i="95"/>
  <c r="K88" i="95"/>
  <c r="Q83" i="95"/>
  <c r="Q43" i="92" s="1"/>
  <c r="E83" i="95"/>
  <c r="G83" i="95"/>
  <c r="G43" i="92" s="1"/>
  <c r="D83" i="95"/>
  <c r="E63" i="95"/>
  <c r="F62" i="95"/>
  <c r="E60" i="95"/>
  <c r="J45" i="95"/>
  <c r="I44" i="95"/>
  <c r="I50" i="95" s="1"/>
  <c r="I31" i="92" s="1"/>
  <c r="R16" i="95"/>
  <c r="P11" i="95"/>
  <c r="K44" i="95"/>
  <c r="K50" i="95" s="1"/>
  <c r="K31" i="92" s="1"/>
  <c r="P104" i="93"/>
  <c r="P100" i="93"/>
  <c r="P107" i="93"/>
  <c r="P101" i="93"/>
  <c r="P103" i="93"/>
  <c r="P108" i="93"/>
  <c r="P102" i="93"/>
  <c r="P61" i="94"/>
  <c r="P55" i="94"/>
  <c r="P99" i="93"/>
  <c r="M114" i="96"/>
  <c r="M116" i="96" s="1"/>
  <c r="M118" i="96" s="1"/>
  <c r="Q56" i="96"/>
  <c r="L114" i="96"/>
  <c r="L116" i="96" s="1"/>
  <c r="L118" i="96" s="1"/>
  <c r="I87" i="96"/>
  <c r="J114" i="96"/>
  <c r="J116" i="96" s="1"/>
  <c r="J118" i="96" s="1"/>
  <c r="I114" i="96"/>
  <c r="I116" i="96" s="1"/>
  <c r="I118" i="96" s="1"/>
  <c r="N114" i="96"/>
  <c r="N116" i="96" s="1"/>
  <c r="N118" i="96" s="1"/>
  <c r="J27" i="99"/>
  <c r="I27" i="99"/>
  <c r="M27" i="99"/>
  <c r="F27" i="99"/>
  <c r="S25" i="99"/>
  <c r="D27" i="99"/>
  <c r="L27" i="99"/>
  <c r="P27" i="99"/>
  <c r="C17" i="96"/>
  <c r="C15" i="95" s="1"/>
  <c r="C21" i="96"/>
  <c r="C12" i="96"/>
  <c r="J56" i="96"/>
  <c r="I56" i="96"/>
  <c r="D56" i="96"/>
  <c r="D41" i="96"/>
  <c r="D37" i="95" s="1"/>
  <c r="D39" i="95" s="1"/>
  <c r="D25" i="92" s="1"/>
  <c r="H114" i="96"/>
  <c r="H116" i="96" s="1"/>
  <c r="H118" i="96" s="1"/>
  <c r="F114" i="96"/>
  <c r="F116" i="96" s="1"/>
  <c r="F118" i="96" s="1"/>
  <c r="O114" i="96"/>
  <c r="O116" i="96" s="1"/>
  <c r="O118" i="96" s="1"/>
  <c r="E114" i="96"/>
  <c r="E116" i="96" s="1"/>
  <c r="E118" i="96" s="1"/>
  <c r="J39" i="96"/>
  <c r="J41" i="96" s="1"/>
  <c r="J37" i="95" s="1"/>
  <c r="J39" i="95" s="1"/>
  <c r="J25" i="92" s="1"/>
  <c r="F39" i="96"/>
  <c r="F41" i="96" s="1"/>
  <c r="F37" i="95" s="1"/>
  <c r="F39" i="95" s="1"/>
  <c r="F25" i="92" s="1"/>
  <c r="M87" i="96"/>
  <c r="F56" i="96"/>
  <c r="E56" i="96"/>
  <c r="P56" i="96"/>
  <c r="O56" i="96"/>
  <c r="S99" i="96"/>
  <c r="K114" i="96"/>
  <c r="K116" i="96" s="1"/>
  <c r="K118" i="96" s="1"/>
  <c r="E87" i="96"/>
  <c r="Q87" i="96"/>
  <c r="K9" i="96"/>
  <c r="G9" i="96"/>
  <c r="O9" i="96"/>
  <c r="R9" i="96"/>
  <c r="N39" i="96"/>
  <c r="N41" i="96" s="1"/>
  <c r="N37" i="95" s="1"/>
  <c r="N39" i="95" s="1"/>
  <c r="N25" i="92" s="1"/>
  <c r="L56" i="96"/>
  <c r="P114" i="96"/>
  <c r="P116" i="96" s="1"/>
  <c r="P118" i="96" s="1"/>
  <c r="D114" i="96"/>
  <c r="G114" i="96"/>
  <c r="G116" i="96" s="1"/>
  <c r="G118" i="96" s="1"/>
  <c r="R114" i="96"/>
  <c r="R116" i="96" s="1"/>
  <c r="R118" i="96" s="1"/>
  <c r="N56" i="96"/>
  <c r="R56" i="96"/>
  <c r="M7" i="93"/>
  <c r="N8" i="93"/>
  <c r="O6" i="93"/>
  <c r="I8" i="93"/>
  <c r="J6" i="93"/>
  <c r="M6" i="93"/>
  <c r="H8" i="93"/>
  <c r="O8" i="93"/>
  <c r="L6" i="93"/>
  <c r="I7" i="93"/>
  <c r="J8" i="93"/>
  <c r="K6" i="93"/>
  <c r="E8" i="93"/>
  <c r="F6" i="93"/>
  <c r="E6" i="93"/>
  <c r="Q6" i="93"/>
  <c r="K8" i="93"/>
  <c r="H6" i="93"/>
  <c r="E7" i="93"/>
  <c r="F8" i="93"/>
  <c r="G6" i="93"/>
  <c r="Q8" i="93"/>
  <c r="R6" i="93"/>
  <c r="L8" i="93"/>
  <c r="I6" i="93"/>
  <c r="G8" i="93"/>
  <c r="D6" i="93"/>
  <c r="Q7" i="93"/>
  <c r="P7" i="93"/>
  <c r="R8" i="93"/>
  <c r="M8" i="93"/>
  <c r="N6" i="93"/>
  <c r="D8" i="93"/>
  <c r="P8" i="93"/>
  <c r="P6" i="93"/>
  <c r="E62" i="93" l="1"/>
  <c r="L71" i="93"/>
  <c r="L25" i="92"/>
  <c r="P63" i="93"/>
  <c r="P25" i="92"/>
  <c r="M50" i="95"/>
  <c r="M31" i="92" s="1"/>
  <c r="P68" i="93"/>
  <c r="L63" i="93"/>
  <c r="E68" i="95"/>
  <c r="E37" i="92" s="1"/>
  <c r="J50" i="95"/>
  <c r="J31" i="92" s="1"/>
  <c r="G95" i="95"/>
  <c r="G49" i="92" s="1"/>
  <c r="N50" i="95"/>
  <c r="N31" i="92" s="1"/>
  <c r="F50" i="95"/>
  <c r="F31" i="92" s="1"/>
  <c r="L66" i="93"/>
  <c r="P65" i="93"/>
  <c r="P72" i="93"/>
  <c r="P70" i="93" s="1"/>
  <c r="P27" i="92" s="1"/>
  <c r="L72" i="93"/>
  <c r="P66" i="93"/>
  <c r="S87" i="96"/>
  <c r="B14" i="90"/>
  <c r="E50" i="95"/>
  <c r="E31" i="92" s="1"/>
  <c r="L68" i="93"/>
  <c r="P67" i="93"/>
  <c r="P64" i="93"/>
  <c r="L65" i="93"/>
  <c r="P71" i="93"/>
  <c r="O67" i="93"/>
  <c r="O62" i="93" s="1"/>
  <c r="O25" i="92"/>
  <c r="J40" i="94"/>
  <c r="J84" i="93"/>
  <c r="J85" i="93"/>
  <c r="J81" i="93"/>
  <c r="J89" i="93"/>
  <c r="J86" i="93"/>
  <c r="J83" i="93"/>
  <c r="J90" i="93"/>
  <c r="J82" i="93"/>
  <c r="J41" i="94"/>
  <c r="O89" i="93"/>
  <c r="O84" i="93"/>
  <c r="O85" i="93"/>
  <c r="O82" i="93"/>
  <c r="O83" i="93"/>
  <c r="O81" i="93"/>
  <c r="O90" i="93"/>
  <c r="O41" i="94"/>
  <c r="O86" i="93"/>
  <c r="O40" i="94"/>
  <c r="I85" i="93"/>
  <c r="I81" i="93"/>
  <c r="I86" i="93"/>
  <c r="I89" i="93"/>
  <c r="I84" i="93"/>
  <c r="I41" i="94"/>
  <c r="I83" i="93"/>
  <c r="I82" i="93"/>
  <c r="I90" i="93"/>
  <c r="I40" i="94"/>
  <c r="I44" i="94" s="1"/>
  <c r="I32" i="92" s="1"/>
  <c r="D84" i="93"/>
  <c r="D40" i="94"/>
  <c r="D81" i="93"/>
  <c r="D89" i="93"/>
  <c r="D86" i="93"/>
  <c r="D90" i="93"/>
  <c r="D41" i="94"/>
  <c r="D83" i="93"/>
  <c r="D85" i="93"/>
  <c r="D82" i="93"/>
  <c r="S50" i="95"/>
  <c r="G85" i="93"/>
  <c r="G81" i="93"/>
  <c r="G86" i="93"/>
  <c r="G84" i="93"/>
  <c r="G89" i="93"/>
  <c r="G82" i="93"/>
  <c r="G83" i="93"/>
  <c r="G90" i="93"/>
  <c r="G41" i="94"/>
  <c r="G40" i="94"/>
  <c r="E103" i="93"/>
  <c r="E99" i="93"/>
  <c r="E104" i="93"/>
  <c r="N84" i="93"/>
  <c r="N41" i="94"/>
  <c r="N83" i="93"/>
  <c r="N81" i="93"/>
  <c r="F81" i="93"/>
  <c r="F83" i="93"/>
  <c r="F84" i="93"/>
  <c r="E40" i="94"/>
  <c r="E90" i="93"/>
  <c r="K90" i="93"/>
  <c r="K82" i="93"/>
  <c r="K41" i="94"/>
  <c r="K84" i="93"/>
  <c r="K83" i="93"/>
  <c r="K81" i="93"/>
  <c r="K86" i="93"/>
  <c r="K85" i="93"/>
  <c r="K89" i="93"/>
  <c r="K40" i="94"/>
  <c r="M41" i="94"/>
  <c r="M83" i="93"/>
  <c r="S9" i="96"/>
  <c r="N68" i="93"/>
  <c r="N67" i="93"/>
  <c r="N64" i="93"/>
  <c r="N72" i="93"/>
  <c r="N71" i="93"/>
  <c r="N65" i="93"/>
  <c r="N66" i="93"/>
  <c r="N63" i="93"/>
  <c r="D14" i="96"/>
  <c r="D21" i="96" s="1"/>
  <c r="Q71" i="94"/>
  <c r="Q122" i="93"/>
  <c r="Q121" i="93"/>
  <c r="Q67" i="94"/>
  <c r="Q118" i="93"/>
  <c r="Q126" i="93"/>
  <c r="Q68" i="94"/>
  <c r="Q125" i="93"/>
  <c r="Q120" i="93"/>
  <c r="Q119" i="93"/>
  <c r="Q117" i="93"/>
  <c r="Q82" i="93"/>
  <c r="Q84" i="93"/>
  <c r="Q83" i="93"/>
  <c r="Q86" i="93"/>
  <c r="Q90" i="93"/>
  <c r="Q40" i="94"/>
  <c r="Q41" i="94"/>
  <c r="Q85" i="93"/>
  <c r="Q89" i="93"/>
  <c r="Q88" i="93" s="1"/>
  <c r="Q33" i="92" s="1"/>
  <c r="Q81" i="93"/>
  <c r="J121" i="93"/>
  <c r="J118" i="93"/>
  <c r="J119" i="93"/>
  <c r="J117" i="93"/>
  <c r="J126" i="93"/>
  <c r="J67" i="94"/>
  <c r="J71" i="94"/>
  <c r="J120" i="93"/>
  <c r="J68" i="94"/>
  <c r="J125" i="93"/>
  <c r="J124" i="93" s="1"/>
  <c r="J45" i="92" s="1"/>
  <c r="J122" i="93"/>
  <c r="F119" i="93"/>
  <c r="F117" i="93"/>
  <c r="F67" i="94"/>
  <c r="F126" i="93"/>
  <c r="F68" i="94"/>
  <c r="F120" i="93"/>
  <c r="F122" i="93"/>
  <c r="F71" i="94"/>
  <c r="F125" i="93"/>
  <c r="F121" i="93"/>
  <c r="F118" i="93"/>
  <c r="M119" i="93"/>
  <c r="M71" i="94"/>
  <c r="M122" i="93"/>
  <c r="M120" i="93"/>
  <c r="M117" i="93"/>
  <c r="M118" i="93"/>
  <c r="M121" i="93"/>
  <c r="M125" i="93"/>
  <c r="M124" i="93" s="1"/>
  <c r="M45" i="92" s="1"/>
  <c r="M67" i="94"/>
  <c r="M74" i="94" s="1"/>
  <c r="M44" i="92" s="1"/>
  <c r="M68" i="94"/>
  <c r="M126" i="93"/>
  <c r="R30" i="93"/>
  <c r="R32" i="93"/>
  <c r="R34" i="93"/>
  <c r="R39" i="93"/>
  <c r="R33" i="93"/>
  <c r="R38" i="93"/>
  <c r="R31" i="93"/>
  <c r="R35" i="93"/>
  <c r="E38" i="93"/>
  <c r="E37" i="93" s="1"/>
  <c r="E15" i="92" s="1"/>
  <c r="E30" i="93"/>
  <c r="E32" i="93"/>
  <c r="E33" i="93"/>
  <c r="E35" i="93"/>
  <c r="E34" i="93"/>
  <c r="E31" i="93"/>
  <c r="E39" i="93"/>
  <c r="Q31" i="93"/>
  <c r="Q33" i="93"/>
  <c r="Q38" i="93"/>
  <c r="Q32" i="93"/>
  <c r="Q35" i="93"/>
  <c r="Q30" i="93"/>
  <c r="Q34" i="93"/>
  <c r="Q39" i="93"/>
  <c r="M38" i="93"/>
  <c r="M37" i="93" s="1"/>
  <c r="M15" i="92" s="1"/>
  <c r="M30" i="93"/>
  <c r="M32" i="93"/>
  <c r="M33" i="93"/>
  <c r="M35" i="93"/>
  <c r="M34" i="93"/>
  <c r="M31" i="93"/>
  <c r="M39" i="93"/>
  <c r="R95" i="95"/>
  <c r="R49" i="92" s="1"/>
  <c r="H95" i="95"/>
  <c r="H49" i="92" s="1"/>
  <c r="M95" i="95"/>
  <c r="M49" i="92" s="1"/>
  <c r="K95" i="95"/>
  <c r="K49" i="92" s="1"/>
  <c r="O70" i="93"/>
  <c r="O27" i="92" s="1"/>
  <c r="H68" i="95"/>
  <c r="H37" i="92" s="1"/>
  <c r="D68" i="95"/>
  <c r="D37" i="92" s="1"/>
  <c r="J68" i="95"/>
  <c r="J37" i="92" s="1"/>
  <c r="G68" i="95"/>
  <c r="G37" i="92" s="1"/>
  <c r="Q71" i="95"/>
  <c r="Q57" i="94" s="1"/>
  <c r="M71" i="95"/>
  <c r="M57" i="94" s="1"/>
  <c r="E71" i="95"/>
  <c r="E57" i="94" s="1"/>
  <c r="I71" i="95"/>
  <c r="I57" i="94" s="1"/>
  <c r="D64" i="93"/>
  <c r="D67" i="93"/>
  <c r="S39" i="95"/>
  <c r="D63" i="93"/>
  <c r="D71" i="93"/>
  <c r="D70" i="93" s="1"/>
  <c r="D27" i="92" s="1"/>
  <c r="D72" i="93"/>
  <c r="D65" i="93"/>
  <c r="D66" i="93"/>
  <c r="D68" i="93"/>
  <c r="P98" i="93"/>
  <c r="D126" i="93"/>
  <c r="D117" i="93"/>
  <c r="D118" i="93"/>
  <c r="D71" i="94"/>
  <c r="D119" i="93"/>
  <c r="D125" i="93"/>
  <c r="D124" i="93" s="1"/>
  <c r="D45" i="92" s="1"/>
  <c r="D67" i="94"/>
  <c r="D121" i="93"/>
  <c r="D120" i="93"/>
  <c r="S83" i="95"/>
  <c r="D122" i="93"/>
  <c r="D68" i="94"/>
  <c r="I120" i="93"/>
  <c r="I71" i="94"/>
  <c r="I119" i="93"/>
  <c r="I68" i="94"/>
  <c r="I122" i="93"/>
  <c r="I121" i="93"/>
  <c r="I118" i="93"/>
  <c r="I126" i="93"/>
  <c r="I125" i="93"/>
  <c r="I117" i="93"/>
  <c r="I67" i="94"/>
  <c r="H89" i="93"/>
  <c r="H85" i="93"/>
  <c r="H90" i="93"/>
  <c r="H84" i="93"/>
  <c r="H83" i="93"/>
  <c r="H82" i="93"/>
  <c r="H86" i="93"/>
  <c r="H81" i="93"/>
  <c r="H40" i="94"/>
  <c r="H41" i="94"/>
  <c r="R71" i="94"/>
  <c r="R118" i="93"/>
  <c r="R119" i="93"/>
  <c r="R117" i="93"/>
  <c r="R126" i="93"/>
  <c r="R121" i="93"/>
  <c r="R120" i="93"/>
  <c r="R67" i="94"/>
  <c r="R125" i="93"/>
  <c r="R124" i="93" s="1"/>
  <c r="R45" i="92" s="1"/>
  <c r="R122" i="93"/>
  <c r="R68" i="94"/>
  <c r="I38" i="93"/>
  <c r="I34" i="93"/>
  <c r="I32" i="93"/>
  <c r="I39" i="93"/>
  <c r="I35" i="93"/>
  <c r="I30" i="93"/>
  <c r="I31" i="93"/>
  <c r="I33" i="93"/>
  <c r="L31" i="93"/>
  <c r="L34" i="93"/>
  <c r="L33" i="93"/>
  <c r="L30" i="93"/>
  <c r="L38" i="93"/>
  <c r="L35" i="93"/>
  <c r="L32" i="93"/>
  <c r="L39" i="93"/>
  <c r="H38" i="93"/>
  <c r="H31" i="93"/>
  <c r="H34" i="93"/>
  <c r="H39" i="93"/>
  <c r="H30" i="93"/>
  <c r="H32" i="93"/>
  <c r="H33" i="93"/>
  <c r="H35" i="93"/>
  <c r="D32" i="93"/>
  <c r="D34" i="93"/>
  <c r="D33" i="93"/>
  <c r="D39" i="93"/>
  <c r="S7" i="95"/>
  <c r="D30" i="93"/>
  <c r="D38" i="93"/>
  <c r="D35" i="93"/>
  <c r="D31" i="93"/>
  <c r="I95" i="95"/>
  <c r="I49" i="92" s="1"/>
  <c r="J95" i="95"/>
  <c r="J49" i="92" s="1"/>
  <c r="F95" i="95"/>
  <c r="F49" i="92" s="1"/>
  <c r="E70" i="93"/>
  <c r="E27" i="92" s="1"/>
  <c r="L68" i="95"/>
  <c r="L37" i="92" s="1"/>
  <c r="N68" i="95"/>
  <c r="N37" i="92" s="1"/>
  <c r="H71" i="95"/>
  <c r="H57" i="94" s="1"/>
  <c r="L71" i="95"/>
  <c r="L57" i="94" s="1"/>
  <c r="F71" i="95"/>
  <c r="F57" i="94" s="1"/>
  <c r="O71" i="95"/>
  <c r="O57" i="94" s="1"/>
  <c r="H64" i="93"/>
  <c r="H68" i="93"/>
  <c r="H65" i="93"/>
  <c r="H67" i="93"/>
  <c r="H63" i="93"/>
  <c r="H72" i="93"/>
  <c r="H71" i="93"/>
  <c r="H70" i="93" s="1"/>
  <c r="H27" i="92" s="1"/>
  <c r="H66" i="93"/>
  <c r="F68" i="93"/>
  <c r="F67" i="93"/>
  <c r="F64" i="93"/>
  <c r="F72" i="93"/>
  <c r="F71" i="93"/>
  <c r="F65" i="93"/>
  <c r="F66" i="93"/>
  <c r="F63" i="93"/>
  <c r="C13" i="96"/>
  <c r="M14" i="96" s="1"/>
  <c r="M21" i="96" s="1"/>
  <c r="C10" i="95"/>
  <c r="P63" i="94"/>
  <c r="P38" i="92" s="1"/>
  <c r="G126" i="93"/>
  <c r="G117" i="93"/>
  <c r="G71" i="94"/>
  <c r="G120" i="93"/>
  <c r="G122" i="93"/>
  <c r="G125" i="93"/>
  <c r="G67" i="94"/>
  <c r="G121" i="93"/>
  <c r="G118" i="93"/>
  <c r="G119" i="93"/>
  <c r="G68" i="94"/>
  <c r="P84" i="93"/>
  <c r="P83" i="93"/>
  <c r="P86" i="93"/>
  <c r="P90" i="93"/>
  <c r="P40" i="94"/>
  <c r="P44" i="94" s="1"/>
  <c r="P32" i="92" s="1"/>
  <c r="P85" i="93"/>
  <c r="P81" i="93"/>
  <c r="P82" i="93"/>
  <c r="P89" i="93"/>
  <c r="P41" i="94"/>
  <c r="Q108" i="93"/>
  <c r="Q103" i="93"/>
  <c r="Q55" i="94"/>
  <c r="Q63" i="94" s="1"/>
  <c r="Q102" i="93"/>
  <c r="Q61" i="94"/>
  <c r="Q107" i="93"/>
  <c r="Q106" i="93" s="1"/>
  <c r="Q39" i="92" s="1"/>
  <c r="Q104" i="93"/>
  <c r="Q100" i="93"/>
  <c r="Q101" i="93"/>
  <c r="Q99" i="93"/>
  <c r="G138" i="93"/>
  <c r="G139" i="93"/>
  <c r="G136" i="93"/>
  <c r="G97" i="95"/>
  <c r="G99" i="95" s="1"/>
  <c r="G55" i="92" s="1"/>
  <c r="G143" i="93"/>
  <c r="G144" i="93"/>
  <c r="G137" i="93"/>
  <c r="P122" i="93"/>
  <c r="P119" i="93"/>
  <c r="P67" i="94"/>
  <c r="P118" i="93"/>
  <c r="P71" i="94"/>
  <c r="P120" i="93"/>
  <c r="P125" i="93"/>
  <c r="P126" i="93"/>
  <c r="P121" i="93"/>
  <c r="P117" i="93"/>
  <c r="P68" i="94"/>
  <c r="L41" i="94"/>
  <c r="L89" i="93"/>
  <c r="L84" i="93"/>
  <c r="L85" i="93"/>
  <c r="L83" i="93"/>
  <c r="L81" i="93"/>
  <c r="L40" i="94"/>
  <c r="L82" i="93"/>
  <c r="L86" i="93"/>
  <c r="L90" i="93"/>
  <c r="L126" i="93"/>
  <c r="L71" i="94"/>
  <c r="L119" i="93"/>
  <c r="L120" i="93"/>
  <c r="L121" i="93"/>
  <c r="L118" i="93"/>
  <c r="L68" i="94"/>
  <c r="L122" i="93"/>
  <c r="L117" i="93"/>
  <c r="L125" i="93"/>
  <c r="L67" i="94"/>
  <c r="L74" i="94" s="1"/>
  <c r="L44" i="92" s="1"/>
  <c r="H117" i="93"/>
  <c r="H122" i="93"/>
  <c r="H118" i="93"/>
  <c r="H119" i="93"/>
  <c r="H121" i="93"/>
  <c r="H125" i="93"/>
  <c r="H67" i="94"/>
  <c r="H71" i="94"/>
  <c r="H68" i="94"/>
  <c r="H126" i="93"/>
  <c r="H120" i="93"/>
  <c r="P38" i="93"/>
  <c r="P34" i="93"/>
  <c r="P39" i="93"/>
  <c r="P30" i="93"/>
  <c r="P32" i="93"/>
  <c r="P33" i="93"/>
  <c r="P35" i="93"/>
  <c r="P31" i="93"/>
  <c r="O31" i="93"/>
  <c r="O32" i="93"/>
  <c r="O35" i="93"/>
  <c r="O34" i="93"/>
  <c r="O30" i="93"/>
  <c r="O39" i="93"/>
  <c r="O33" i="93"/>
  <c r="O38" i="93"/>
  <c r="K35" i="93"/>
  <c r="K38" i="93"/>
  <c r="K31" i="93"/>
  <c r="K34" i="93"/>
  <c r="K30" i="93"/>
  <c r="K32" i="93"/>
  <c r="K39" i="93"/>
  <c r="K33" i="93"/>
  <c r="G31" i="93"/>
  <c r="G35" i="93"/>
  <c r="G32" i="93"/>
  <c r="G34" i="93"/>
  <c r="G30" i="93"/>
  <c r="G39" i="93"/>
  <c r="G38" i="93"/>
  <c r="G33" i="93"/>
  <c r="Q95" i="95"/>
  <c r="Q49" i="92" s="1"/>
  <c r="P95" i="95"/>
  <c r="P49" i="92" s="1"/>
  <c r="D95" i="95"/>
  <c r="D49" i="92" s="1"/>
  <c r="M68" i="95"/>
  <c r="M37" i="92" s="1"/>
  <c r="F68" i="95"/>
  <c r="F37" i="92" s="1"/>
  <c r="K68" i="95"/>
  <c r="K37" i="92" s="1"/>
  <c r="I68" i="95"/>
  <c r="I37" i="92" s="1"/>
  <c r="R71" i="95"/>
  <c r="R57" i="94" s="1"/>
  <c r="N71" i="95"/>
  <c r="N57" i="94" s="1"/>
  <c r="G71" i="95"/>
  <c r="G57" i="94" s="1"/>
  <c r="D71" i="95"/>
  <c r="D57" i="94" s="1"/>
  <c r="J71" i="93"/>
  <c r="J72" i="93"/>
  <c r="J65" i="93"/>
  <c r="J68" i="93"/>
  <c r="J63" i="93"/>
  <c r="J64" i="93"/>
  <c r="J66" i="93"/>
  <c r="J67" i="93"/>
  <c r="C22" i="96"/>
  <c r="C20" i="95" s="1"/>
  <c r="C19" i="95"/>
  <c r="E67" i="94"/>
  <c r="E68" i="94"/>
  <c r="E121" i="93"/>
  <c r="E120" i="93"/>
  <c r="E71" i="94"/>
  <c r="E122" i="93"/>
  <c r="E126" i="93"/>
  <c r="E125" i="93"/>
  <c r="E118" i="93"/>
  <c r="E117" i="93"/>
  <c r="E119" i="93"/>
  <c r="R83" i="93"/>
  <c r="R40" i="94"/>
  <c r="R89" i="93"/>
  <c r="R81" i="93"/>
  <c r="R86" i="93"/>
  <c r="R41" i="94"/>
  <c r="R44" i="94" s="1"/>
  <c r="R32" i="92" s="1"/>
  <c r="R90" i="93"/>
  <c r="R82" i="93"/>
  <c r="R84" i="93"/>
  <c r="R85" i="93"/>
  <c r="N120" i="93"/>
  <c r="N67" i="94"/>
  <c r="N125" i="93"/>
  <c r="N118" i="93"/>
  <c r="N122" i="93"/>
  <c r="N121" i="93"/>
  <c r="N71" i="94"/>
  <c r="N117" i="93"/>
  <c r="N119" i="93"/>
  <c r="N68" i="94"/>
  <c r="N126" i="93"/>
  <c r="S35" i="95"/>
  <c r="S38" i="95" s="1"/>
  <c r="O95" i="95"/>
  <c r="O49" i="92" s="1"/>
  <c r="O126" i="93"/>
  <c r="O117" i="93"/>
  <c r="O125" i="93"/>
  <c r="O120" i="93"/>
  <c r="O122" i="93"/>
  <c r="O71" i="94"/>
  <c r="O121" i="93"/>
  <c r="O118" i="93"/>
  <c r="O119" i="93"/>
  <c r="O68" i="94"/>
  <c r="O67" i="94"/>
  <c r="K121" i="93"/>
  <c r="K119" i="93"/>
  <c r="K125" i="93"/>
  <c r="K118" i="93"/>
  <c r="K126" i="93"/>
  <c r="K117" i="93"/>
  <c r="K71" i="94"/>
  <c r="K120" i="93"/>
  <c r="K68" i="94"/>
  <c r="K67" i="94"/>
  <c r="K122" i="93"/>
  <c r="N32" i="93"/>
  <c r="N30" i="93"/>
  <c r="N39" i="93"/>
  <c r="N33" i="93"/>
  <c r="N31" i="93"/>
  <c r="N35" i="93"/>
  <c r="N34" i="93"/>
  <c r="N38" i="93"/>
  <c r="J30" i="93"/>
  <c r="J33" i="93"/>
  <c r="J35" i="93"/>
  <c r="J38" i="93"/>
  <c r="J31" i="93"/>
  <c r="J32" i="93"/>
  <c r="J34" i="93"/>
  <c r="J39" i="93"/>
  <c r="F34" i="93"/>
  <c r="F33" i="93"/>
  <c r="F38" i="93"/>
  <c r="F35" i="93"/>
  <c r="F32" i="93"/>
  <c r="F39" i="93"/>
  <c r="F31" i="93"/>
  <c r="F30" i="93"/>
  <c r="R71" i="93"/>
  <c r="R65" i="93"/>
  <c r="R68" i="93"/>
  <c r="R63" i="93"/>
  <c r="R64" i="93"/>
  <c r="R66" i="93"/>
  <c r="R67" i="93"/>
  <c r="R72" i="93"/>
  <c r="G64" i="93"/>
  <c r="G67" i="93"/>
  <c r="G66" i="93"/>
  <c r="G71" i="93"/>
  <c r="G68" i="93"/>
  <c r="G65" i="93"/>
  <c r="G63" i="93"/>
  <c r="G72" i="93"/>
  <c r="I71" i="93"/>
  <c r="I63" i="93"/>
  <c r="I65" i="93"/>
  <c r="I68" i="93"/>
  <c r="I64" i="93"/>
  <c r="I67" i="93"/>
  <c r="I72" i="93"/>
  <c r="I66" i="93"/>
  <c r="N95" i="95"/>
  <c r="N49" i="92" s="1"/>
  <c r="L95" i="95"/>
  <c r="L49" i="92" s="1"/>
  <c r="E95" i="95"/>
  <c r="E49" i="92" s="1"/>
  <c r="O68" i="95"/>
  <c r="O37" i="92" s="1"/>
  <c r="R68" i="95"/>
  <c r="R37" i="92" s="1"/>
  <c r="J71" i="95"/>
  <c r="J57" i="94" s="1"/>
  <c r="K71" i="95"/>
  <c r="K57" i="94" s="1"/>
  <c r="K63" i="93"/>
  <c r="K65" i="93"/>
  <c r="K67" i="93"/>
  <c r="K72" i="93"/>
  <c r="K68" i="93"/>
  <c r="K66" i="93"/>
  <c r="K71" i="93"/>
  <c r="K64" i="93"/>
  <c r="M72" i="93"/>
  <c r="M65" i="93"/>
  <c r="M67" i="93"/>
  <c r="M71" i="93"/>
  <c r="M63" i="93"/>
  <c r="M66" i="93"/>
  <c r="M68" i="93"/>
  <c r="M64" i="93"/>
  <c r="Q62" i="93"/>
  <c r="P106" i="93"/>
  <c r="P39" i="92" s="1"/>
  <c r="R27" i="99"/>
  <c r="K27" i="99"/>
  <c r="G27" i="99"/>
  <c r="O27" i="99"/>
  <c r="Q27" i="99"/>
  <c r="E27" i="99"/>
  <c r="H27" i="99"/>
  <c r="N27" i="99"/>
  <c r="S39" i="96"/>
  <c r="K14" i="96"/>
  <c r="K21" i="96" s="1"/>
  <c r="S114" i="96"/>
  <c r="D116" i="96"/>
  <c r="S41" i="96"/>
  <c r="D43" i="96" s="1"/>
  <c r="N43" i="96"/>
  <c r="P14" i="96"/>
  <c r="P21" i="96" s="1"/>
  <c r="S56" i="96"/>
  <c r="C18" i="96"/>
  <c r="C16" i="95" s="1"/>
  <c r="I17" i="95" s="1"/>
  <c r="I20" i="95" s="1"/>
  <c r="J14" i="96"/>
  <c r="J21" i="96" s="1"/>
  <c r="S8" i="93"/>
  <c r="S6" i="93"/>
  <c r="S7" i="93"/>
  <c r="N37" i="93" l="1"/>
  <c r="N15" i="92" s="1"/>
  <c r="E124" i="93"/>
  <c r="E45" i="92" s="1"/>
  <c r="L124" i="93"/>
  <c r="L45" i="92" s="1"/>
  <c r="L70" i="93"/>
  <c r="L27" i="92" s="1"/>
  <c r="I74" i="94"/>
  <c r="I44" i="92" s="1"/>
  <c r="Q74" i="94"/>
  <c r="Q44" i="92" s="1"/>
  <c r="K44" i="94"/>
  <c r="G29" i="93"/>
  <c r="O29" i="93"/>
  <c r="P116" i="93"/>
  <c r="F37" i="93"/>
  <c r="F15" i="92" s="1"/>
  <c r="P88" i="93"/>
  <c r="P33" i="92" s="1"/>
  <c r="F62" i="93"/>
  <c r="H80" i="93"/>
  <c r="Q29" i="93"/>
  <c r="R37" i="93"/>
  <c r="R15" i="92" s="1"/>
  <c r="Q124" i="93"/>
  <c r="Q45" i="92" s="1"/>
  <c r="N70" i="93"/>
  <c r="N27" i="92" s="1"/>
  <c r="K80" i="93"/>
  <c r="O88" i="93"/>
  <c r="O33" i="92" s="1"/>
  <c r="J88" i="93"/>
  <c r="J33" i="92" s="1"/>
  <c r="G70" i="93"/>
  <c r="G27" i="92" s="1"/>
  <c r="J37" i="93"/>
  <c r="J15" i="92" s="1"/>
  <c r="N124" i="93"/>
  <c r="N45" i="92" s="1"/>
  <c r="M85" i="93"/>
  <c r="M86" i="93"/>
  <c r="E41" i="94"/>
  <c r="E81" i="93"/>
  <c r="F41" i="94"/>
  <c r="F82" i="93"/>
  <c r="F89" i="93"/>
  <c r="F88" i="93" s="1"/>
  <c r="F33" i="92" s="1"/>
  <c r="E100" i="93"/>
  <c r="E98" i="93" s="1"/>
  <c r="E102" i="93"/>
  <c r="E101" i="93"/>
  <c r="L62" i="93"/>
  <c r="M84" i="93"/>
  <c r="M81" i="93"/>
  <c r="M40" i="94"/>
  <c r="E84" i="93"/>
  <c r="E85" i="93"/>
  <c r="E89" i="93"/>
  <c r="F86" i="93"/>
  <c r="F85" i="93"/>
  <c r="N89" i="93"/>
  <c r="N88" i="93" s="1"/>
  <c r="N33" i="92" s="1"/>
  <c r="N85" i="93"/>
  <c r="N86" i="93"/>
  <c r="E107" i="93"/>
  <c r="E61" i="94"/>
  <c r="P62" i="93"/>
  <c r="G14" i="96"/>
  <c r="G21" i="96" s="1"/>
  <c r="O14" i="96"/>
  <c r="O21" i="96" s="1"/>
  <c r="M62" i="93"/>
  <c r="R70" i="93"/>
  <c r="R27" i="92" s="1"/>
  <c r="O124" i="93"/>
  <c r="O45" i="92" s="1"/>
  <c r="N116" i="93"/>
  <c r="E74" i="94"/>
  <c r="E44" i="92" s="1"/>
  <c r="P74" i="94"/>
  <c r="P44" i="92" s="1"/>
  <c r="P6" i="92" s="1"/>
  <c r="G135" i="93"/>
  <c r="G140" i="93"/>
  <c r="H37" i="93"/>
  <c r="H15" i="92" s="1"/>
  <c r="L29" i="93"/>
  <c r="H44" i="94"/>
  <c r="H32" i="92" s="1"/>
  <c r="H88" i="93"/>
  <c r="H33" i="92" s="1"/>
  <c r="Q37" i="93"/>
  <c r="Q15" i="92" s="1"/>
  <c r="F124" i="93"/>
  <c r="F45" i="92" s="1"/>
  <c r="Q80" i="93"/>
  <c r="Q44" i="94"/>
  <c r="Q32" i="92" s="1"/>
  <c r="M82" i="93"/>
  <c r="M80" i="93" s="1"/>
  <c r="M89" i="93"/>
  <c r="M90" i="93"/>
  <c r="E82" i="93"/>
  <c r="E83" i="93"/>
  <c r="E86" i="93"/>
  <c r="F90" i="93"/>
  <c r="F40" i="94"/>
  <c r="N40" i="94"/>
  <c r="N44" i="94" s="1"/>
  <c r="N32" i="92" s="1"/>
  <c r="N82" i="93"/>
  <c r="N90" i="93"/>
  <c r="E55" i="94"/>
  <c r="E108" i="93"/>
  <c r="D88" i="93"/>
  <c r="D33" i="92" s="1"/>
  <c r="I80" i="93"/>
  <c r="J44" i="94"/>
  <c r="J32" i="92" s="1"/>
  <c r="M70" i="93"/>
  <c r="M27" i="92" s="1"/>
  <c r="R62" i="93"/>
  <c r="O116" i="93"/>
  <c r="F103" i="93"/>
  <c r="F100" i="93"/>
  <c r="F99" i="93"/>
  <c r="F55" i="94"/>
  <c r="F108" i="93"/>
  <c r="F101" i="93"/>
  <c r="F107" i="93"/>
  <c r="F102" i="93"/>
  <c r="F104" i="93"/>
  <c r="F61" i="94"/>
  <c r="P5" i="94"/>
  <c r="P6" i="94" s="1"/>
  <c r="K70" i="93"/>
  <c r="K27" i="92" s="1"/>
  <c r="E144" i="93"/>
  <c r="E97" i="95"/>
  <c r="E99" i="95" s="1"/>
  <c r="E55" i="92" s="1"/>
  <c r="E137" i="93"/>
  <c r="E140" i="93"/>
  <c r="E135" i="93"/>
  <c r="E136" i="93"/>
  <c r="E138" i="93"/>
  <c r="E143" i="93"/>
  <c r="E139" i="93"/>
  <c r="I70" i="93"/>
  <c r="I27" i="92" s="1"/>
  <c r="G62" i="93"/>
  <c r="K74" i="94"/>
  <c r="K44" i="92" s="1"/>
  <c r="K116" i="93"/>
  <c r="N74" i="94"/>
  <c r="N44" i="92" s="1"/>
  <c r="R80" i="93"/>
  <c r="J62" i="93"/>
  <c r="J70" i="93"/>
  <c r="J27" i="92" s="1"/>
  <c r="M101" i="93"/>
  <c r="M103" i="93"/>
  <c r="M55" i="94"/>
  <c r="M108" i="93"/>
  <c r="M99" i="93"/>
  <c r="M102" i="93"/>
  <c r="M61" i="94"/>
  <c r="M107" i="93"/>
  <c r="M106" i="93" s="1"/>
  <c r="M39" i="92" s="1"/>
  <c r="M100" i="93"/>
  <c r="M104" i="93"/>
  <c r="O37" i="93"/>
  <c r="O15" i="92" s="1"/>
  <c r="P29" i="93"/>
  <c r="H74" i="94"/>
  <c r="H44" i="92" s="1"/>
  <c r="P124" i="93"/>
  <c r="P45" i="92" s="1"/>
  <c r="Q98" i="93"/>
  <c r="G74" i="94"/>
  <c r="G44" i="92" s="1"/>
  <c r="L101" i="93"/>
  <c r="L61" i="94"/>
  <c r="L104" i="93"/>
  <c r="L99" i="93"/>
  <c r="L108" i="93"/>
  <c r="L100" i="93"/>
  <c r="L102" i="93"/>
  <c r="L55" i="94"/>
  <c r="L107" i="93"/>
  <c r="L106" i="93" s="1"/>
  <c r="L39" i="92" s="1"/>
  <c r="L103" i="93"/>
  <c r="I135" i="93"/>
  <c r="I143" i="93"/>
  <c r="I138" i="93"/>
  <c r="I97" i="95"/>
  <c r="I99" i="95" s="1"/>
  <c r="I55" i="92" s="1"/>
  <c r="I137" i="93"/>
  <c r="I140" i="93"/>
  <c r="I139" i="93"/>
  <c r="I136" i="93"/>
  <c r="I144" i="93"/>
  <c r="D29" i="93"/>
  <c r="I29" i="93"/>
  <c r="I116" i="93"/>
  <c r="D116" i="93"/>
  <c r="D62" i="93"/>
  <c r="G103" i="93"/>
  <c r="G102" i="93"/>
  <c r="G108" i="93"/>
  <c r="G99" i="93"/>
  <c r="G107" i="93"/>
  <c r="G61" i="94"/>
  <c r="G104" i="93"/>
  <c r="G55" i="94"/>
  <c r="G100" i="93"/>
  <c r="G101" i="93"/>
  <c r="R137" i="93"/>
  <c r="R135" i="93"/>
  <c r="R144" i="93"/>
  <c r="R136" i="93"/>
  <c r="R97" i="95"/>
  <c r="R99" i="95" s="1"/>
  <c r="R55" i="92" s="1"/>
  <c r="R138" i="93"/>
  <c r="R139" i="93"/>
  <c r="R143" i="93"/>
  <c r="R140" i="93"/>
  <c r="R29" i="93"/>
  <c r="F74" i="94"/>
  <c r="F44" i="92" s="1"/>
  <c r="K17" i="95"/>
  <c r="K20" i="95" s="1"/>
  <c r="N17" i="95"/>
  <c r="N20" i="95" s="1"/>
  <c r="D17" i="95"/>
  <c r="H17" i="95"/>
  <c r="H20" i="95" s="1"/>
  <c r="M44" i="94"/>
  <c r="D44" i="94"/>
  <c r="D32" i="92" s="1"/>
  <c r="I88" i="93"/>
  <c r="I33" i="92" s="1"/>
  <c r="O44" i="94"/>
  <c r="O80" i="93"/>
  <c r="J80" i="93"/>
  <c r="K62" i="93"/>
  <c r="F29" i="93"/>
  <c r="O74" i="94"/>
  <c r="O44" i="92" s="1"/>
  <c r="R102" i="93"/>
  <c r="R100" i="93"/>
  <c r="R61" i="94"/>
  <c r="R103" i="93"/>
  <c r="R104" i="93"/>
  <c r="R99" i="93"/>
  <c r="R55" i="94"/>
  <c r="R63" i="94" s="1"/>
  <c r="R108" i="93"/>
  <c r="R107" i="93"/>
  <c r="R101" i="93"/>
  <c r="L97" i="95"/>
  <c r="L99" i="95" s="1"/>
  <c r="L55" i="92" s="1"/>
  <c r="L136" i="93"/>
  <c r="L138" i="93"/>
  <c r="L139" i="93"/>
  <c r="L144" i="93"/>
  <c r="L135" i="93"/>
  <c r="L137" i="93"/>
  <c r="L140" i="93"/>
  <c r="L143" i="93"/>
  <c r="L142" i="93" s="1"/>
  <c r="L51" i="92" s="1"/>
  <c r="I62" i="93"/>
  <c r="J29" i="93"/>
  <c r="N29" i="93"/>
  <c r="K124" i="93"/>
  <c r="K45" i="92" s="1"/>
  <c r="O97" i="95"/>
  <c r="O99" i="95" s="1"/>
  <c r="O55" i="92" s="1"/>
  <c r="O135" i="93"/>
  <c r="O136" i="93"/>
  <c r="O144" i="93"/>
  <c r="O137" i="93"/>
  <c r="O138" i="93"/>
  <c r="O140" i="93"/>
  <c r="O139" i="93"/>
  <c r="O143" i="93"/>
  <c r="R88" i="93"/>
  <c r="R33" i="92" s="1"/>
  <c r="E116" i="93"/>
  <c r="I102" i="93"/>
  <c r="I103" i="93"/>
  <c r="I107" i="93"/>
  <c r="I104" i="93"/>
  <c r="I100" i="93"/>
  <c r="I101" i="93"/>
  <c r="I99" i="93"/>
  <c r="I55" i="94"/>
  <c r="I108" i="93"/>
  <c r="I61" i="94"/>
  <c r="D139" i="93"/>
  <c r="D144" i="93"/>
  <c r="D135" i="93"/>
  <c r="D137" i="93"/>
  <c r="D140" i="93"/>
  <c r="D143" i="93"/>
  <c r="D142" i="93" s="1"/>
  <c r="D51" i="92" s="1"/>
  <c r="D136" i="93"/>
  <c r="D97" i="95"/>
  <c r="D99" i="95" s="1"/>
  <c r="D55" i="92" s="1"/>
  <c r="D138" i="93"/>
  <c r="S95" i="95"/>
  <c r="S97" i="95" s="1"/>
  <c r="G37" i="93"/>
  <c r="G15" i="92" s="1"/>
  <c r="K37" i="93"/>
  <c r="K15" i="92" s="1"/>
  <c r="P37" i="93"/>
  <c r="P15" i="92" s="1"/>
  <c r="H124" i="93"/>
  <c r="H45" i="92" s="1"/>
  <c r="H116" i="93"/>
  <c r="L116" i="93"/>
  <c r="L44" i="94"/>
  <c r="L32" i="92" s="1"/>
  <c r="G142" i="93"/>
  <c r="G51" i="92" s="1"/>
  <c r="P80" i="93"/>
  <c r="G124" i="93"/>
  <c r="G45" i="92" s="1"/>
  <c r="G116" i="93"/>
  <c r="E14" i="96"/>
  <c r="E21" i="96" s="1"/>
  <c r="C11" i="95"/>
  <c r="J12" i="95" s="1"/>
  <c r="J19" i="95" s="1"/>
  <c r="I14" i="96"/>
  <c r="I21" i="96" s="1"/>
  <c r="F14" i="96"/>
  <c r="F21" i="96" s="1"/>
  <c r="L14" i="96"/>
  <c r="L21" i="96" s="1"/>
  <c r="R14" i="96"/>
  <c r="R21" i="96" s="1"/>
  <c r="H14" i="96"/>
  <c r="H21" i="96" s="1"/>
  <c r="N14" i="96"/>
  <c r="N21" i="96" s="1"/>
  <c r="Q14" i="96"/>
  <c r="Q21" i="96" s="1"/>
  <c r="H29" i="93"/>
  <c r="L37" i="93"/>
  <c r="L15" i="92" s="1"/>
  <c r="I37" i="93"/>
  <c r="I15" i="92" s="1"/>
  <c r="R74" i="94"/>
  <c r="R44" i="92" s="1"/>
  <c r="R116" i="93"/>
  <c r="I124" i="93"/>
  <c r="I45" i="92" s="1"/>
  <c r="J108" i="93"/>
  <c r="J107" i="93"/>
  <c r="J104" i="93"/>
  <c r="J102" i="93"/>
  <c r="J100" i="93"/>
  <c r="J61" i="94"/>
  <c r="J103" i="93"/>
  <c r="J101" i="93"/>
  <c r="J99" i="93"/>
  <c r="J55" i="94"/>
  <c r="J63" i="94" s="1"/>
  <c r="K144" i="93"/>
  <c r="K143" i="93"/>
  <c r="K138" i="93"/>
  <c r="K136" i="93"/>
  <c r="K139" i="93"/>
  <c r="K140" i="93"/>
  <c r="K97" i="95"/>
  <c r="K99" i="95" s="1"/>
  <c r="K55" i="92" s="1"/>
  <c r="K135" i="93"/>
  <c r="K137" i="93"/>
  <c r="F116" i="93"/>
  <c r="J74" i="94"/>
  <c r="J44" i="92" s="1"/>
  <c r="E17" i="95"/>
  <c r="E20" i="95" s="1"/>
  <c r="Q17" i="95"/>
  <c r="Q20" i="95" s="1"/>
  <c r="J17" i="95"/>
  <c r="J20" i="95" s="1"/>
  <c r="O17" i="95"/>
  <c r="O20" i="95" s="1"/>
  <c r="E88" i="93"/>
  <c r="E33" i="92" s="1"/>
  <c r="G44" i="94"/>
  <c r="G80" i="93"/>
  <c r="O104" i="93"/>
  <c r="O101" i="93"/>
  <c r="O100" i="93"/>
  <c r="O55" i="94"/>
  <c r="O63" i="94" s="1"/>
  <c r="O103" i="93"/>
  <c r="O102" i="93"/>
  <c r="O108" i="93"/>
  <c r="O99" i="93"/>
  <c r="O107" i="93"/>
  <c r="O61" i="94"/>
  <c r="N144" i="93"/>
  <c r="N140" i="93"/>
  <c r="N97" i="95"/>
  <c r="N99" i="95" s="1"/>
  <c r="N55" i="92" s="1"/>
  <c r="N138" i="93"/>
  <c r="N135" i="93"/>
  <c r="N143" i="93"/>
  <c r="N136" i="93"/>
  <c r="N137" i="93"/>
  <c r="N139" i="93"/>
  <c r="K100" i="93"/>
  <c r="K107" i="93"/>
  <c r="K103" i="93"/>
  <c r="K108" i="93"/>
  <c r="K102" i="93"/>
  <c r="K99" i="93"/>
  <c r="K101" i="93"/>
  <c r="K61" i="94"/>
  <c r="K104" i="93"/>
  <c r="K55" i="94"/>
  <c r="P139" i="93"/>
  <c r="P138" i="93"/>
  <c r="P135" i="93"/>
  <c r="P143" i="93"/>
  <c r="P140" i="93"/>
  <c r="P144" i="93"/>
  <c r="P97" i="95"/>
  <c r="P99" i="95" s="1"/>
  <c r="P55" i="92" s="1"/>
  <c r="P136" i="93"/>
  <c r="P137" i="93"/>
  <c r="L80" i="93"/>
  <c r="L88" i="93"/>
  <c r="L33" i="92" s="1"/>
  <c r="F70" i="93"/>
  <c r="F27" i="92" s="1"/>
  <c r="H62" i="93"/>
  <c r="F137" i="93"/>
  <c r="F139" i="93"/>
  <c r="F144" i="93"/>
  <c r="F135" i="93"/>
  <c r="F97" i="95"/>
  <c r="F99" i="95" s="1"/>
  <c r="F55" i="92" s="1"/>
  <c r="F138" i="93"/>
  <c r="F140" i="93"/>
  <c r="F143" i="93"/>
  <c r="F136" i="93"/>
  <c r="D104" i="93"/>
  <c r="D99" i="93"/>
  <c r="D103" i="93"/>
  <c r="D100" i="93"/>
  <c r="D102" i="93"/>
  <c r="D55" i="94"/>
  <c r="D107" i="93"/>
  <c r="D108" i="93"/>
  <c r="S68" i="95"/>
  <c r="D101" i="93"/>
  <c r="D61" i="94"/>
  <c r="M140" i="93"/>
  <c r="M135" i="93"/>
  <c r="M136" i="93"/>
  <c r="M138" i="93"/>
  <c r="M143" i="93"/>
  <c r="M144" i="93"/>
  <c r="M97" i="95"/>
  <c r="M99" i="95" s="1"/>
  <c r="M55" i="92" s="1"/>
  <c r="M137" i="93"/>
  <c r="M139" i="93"/>
  <c r="J116" i="93"/>
  <c r="Q116" i="93"/>
  <c r="R17" i="95"/>
  <c r="R20" i="95" s="1"/>
  <c r="L17" i="95"/>
  <c r="L20" i="95" s="1"/>
  <c r="F17" i="95"/>
  <c r="F20" i="95" s="1"/>
  <c r="K32" i="92"/>
  <c r="F44" i="94"/>
  <c r="G88" i="93"/>
  <c r="G33" i="92" s="1"/>
  <c r="Q138" i="93"/>
  <c r="Q97" i="95"/>
  <c r="Q99" i="95" s="1"/>
  <c r="Q55" i="92" s="1"/>
  <c r="Q137" i="93"/>
  <c r="Q140" i="93"/>
  <c r="Q139" i="93"/>
  <c r="Q136" i="93"/>
  <c r="Q144" i="93"/>
  <c r="Q143" i="93"/>
  <c r="Q135" i="93"/>
  <c r="K29" i="93"/>
  <c r="G156" i="93"/>
  <c r="G158" i="93"/>
  <c r="G157" i="93"/>
  <c r="G161" i="93"/>
  <c r="G153" i="93"/>
  <c r="G154" i="93"/>
  <c r="G162" i="93"/>
  <c r="G155" i="93"/>
  <c r="Q38" i="92"/>
  <c r="N103" i="93"/>
  <c r="N100" i="93"/>
  <c r="N99" i="93"/>
  <c r="N107" i="93"/>
  <c r="N108" i="93"/>
  <c r="N101" i="93"/>
  <c r="N55" i="94"/>
  <c r="N102" i="93"/>
  <c r="N104" i="93"/>
  <c r="N61" i="94"/>
  <c r="J97" i="95"/>
  <c r="J99" i="95" s="1"/>
  <c r="J55" i="92" s="1"/>
  <c r="J138" i="93"/>
  <c r="J143" i="93"/>
  <c r="J140" i="93"/>
  <c r="J137" i="93"/>
  <c r="J135" i="93"/>
  <c r="J144" i="93"/>
  <c r="J139" i="93"/>
  <c r="J136" i="93"/>
  <c r="D37" i="93"/>
  <c r="D15" i="92" s="1"/>
  <c r="D74" i="94"/>
  <c r="D44" i="92" s="1"/>
  <c r="H107" i="93"/>
  <c r="H99" i="93"/>
  <c r="H101" i="93"/>
  <c r="H61" i="94"/>
  <c r="H104" i="93"/>
  <c r="H103" i="93"/>
  <c r="H102" i="93"/>
  <c r="H100" i="93"/>
  <c r="H108" i="93"/>
  <c r="H55" i="94"/>
  <c r="H97" i="95"/>
  <c r="H99" i="95" s="1"/>
  <c r="H55" i="92" s="1"/>
  <c r="H136" i="93"/>
  <c r="H144" i="93"/>
  <c r="H139" i="93"/>
  <c r="H138" i="93"/>
  <c r="H135" i="93"/>
  <c r="H134" i="93" s="1"/>
  <c r="H143" i="93"/>
  <c r="H142" i="93" s="1"/>
  <c r="H51" i="92" s="1"/>
  <c r="H140" i="93"/>
  <c r="H137" i="93"/>
  <c r="M29" i="93"/>
  <c r="E29" i="93"/>
  <c r="M116" i="93"/>
  <c r="M17" i="95"/>
  <c r="M20" i="95" s="1"/>
  <c r="P17" i="95"/>
  <c r="P20" i="95" s="1"/>
  <c r="G17" i="95"/>
  <c r="G20" i="95" s="1"/>
  <c r="N62" i="93"/>
  <c r="K88" i="93"/>
  <c r="K33" i="92" s="1"/>
  <c r="D80" i="93"/>
  <c r="J5" i="94"/>
  <c r="J6" i="94" s="1"/>
  <c r="J43" i="96"/>
  <c r="O19" i="96"/>
  <c r="O22" i="96" s="1"/>
  <c r="O23" i="96" s="1"/>
  <c r="P19" i="96"/>
  <c r="P22" i="96" s="1"/>
  <c r="Q19" i="96"/>
  <c r="Q22" i="96" s="1"/>
  <c r="M19" i="96"/>
  <c r="M22" i="96" s="1"/>
  <c r="M23" i="96" s="1"/>
  <c r="L19" i="96"/>
  <c r="L22" i="96" s="1"/>
  <c r="L23" i="96" s="1"/>
  <c r="N19" i="96"/>
  <c r="N22" i="96" s="1"/>
  <c r="K19" i="96"/>
  <c r="K22" i="96" s="1"/>
  <c r="K23" i="96" s="1"/>
  <c r="F19" i="96"/>
  <c r="F22" i="96" s="1"/>
  <c r="F23" i="96" s="1"/>
  <c r="R19" i="96"/>
  <c r="R22" i="96" s="1"/>
  <c r="R23" i="96" s="1"/>
  <c r="E19" i="96"/>
  <c r="E22" i="96" s="1"/>
  <c r="G19" i="96"/>
  <c r="G22" i="96" s="1"/>
  <c r="J19" i="96"/>
  <c r="J22" i="96" s="1"/>
  <c r="I19" i="96"/>
  <c r="I22" i="96" s="1"/>
  <c r="I23" i="96" s="1"/>
  <c r="H19" i="96"/>
  <c r="H22" i="96" s="1"/>
  <c r="H23" i="96" s="1"/>
  <c r="F43" i="96"/>
  <c r="D118" i="96"/>
  <c r="S118" i="96" s="1"/>
  <c r="S116" i="96"/>
  <c r="K43" i="96"/>
  <c r="E43" i="96"/>
  <c r="G43" i="96"/>
  <c r="O43" i="96"/>
  <c r="I43" i="96"/>
  <c r="H43" i="96"/>
  <c r="L43" i="96"/>
  <c r="R43" i="96"/>
  <c r="Q43" i="96"/>
  <c r="P43" i="96"/>
  <c r="M43" i="96"/>
  <c r="J23" i="96"/>
  <c r="D19" i="96"/>
  <c r="P23" i="96"/>
  <c r="G11" i="30"/>
  <c r="G13" i="30"/>
  <c r="E80" i="93" l="1"/>
  <c r="E106" i="93"/>
  <c r="E39" i="92" s="1"/>
  <c r="J106" i="93"/>
  <c r="J39" i="92" s="1"/>
  <c r="R142" i="93"/>
  <c r="R51" i="92" s="1"/>
  <c r="E63" i="94"/>
  <c r="E38" i="92" s="1"/>
  <c r="F63" i="94"/>
  <c r="N63" i="94"/>
  <c r="I63" i="94"/>
  <c r="I38" i="92" s="1"/>
  <c r="I6" i="92" s="1"/>
  <c r="M142" i="93"/>
  <c r="M51" i="92" s="1"/>
  <c r="D106" i="93"/>
  <c r="D39" i="92" s="1"/>
  <c r="G134" i="93"/>
  <c r="N80" i="93"/>
  <c r="F80" i="93"/>
  <c r="F142" i="93"/>
  <c r="F51" i="92" s="1"/>
  <c r="N98" i="93"/>
  <c r="L134" i="93"/>
  <c r="S45" i="92"/>
  <c r="Q5" i="94"/>
  <c r="Q6" i="94" s="1"/>
  <c r="E44" i="94"/>
  <c r="F134" i="93"/>
  <c r="N134" i="93"/>
  <c r="K134" i="93"/>
  <c r="O142" i="93"/>
  <c r="O51" i="92" s="1"/>
  <c r="E142" i="93"/>
  <c r="E51" i="92" s="1"/>
  <c r="G23" i="96"/>
  <c r="S27" i="92"/>
  <c r="M88" i="93"/>
  <c r="M33" i="92" s="1"/>
  <c r="S33" i="92" s="1"/>
  <c r="N23" i="96"/>
  <c r="N106" i="93"/>
  <c r="N39" i="92" s="1"/>
  <c r="Q6" i="92"/>
  <c r="G63" i="94"/>
  <c r="G5" i="94" s="1"/>
  <c r="G6" i="94" s="1"/>
  <c r="L63" i="94"/>
  <c r="O12" i="95"/>
  <c r="O19" i="95" s="1"/>
  <c r="O21" i="95" s="1"/>
  <c r="O19" i="92" s="1"/>
  <c r="O53" i="93"/>
  <c r="O48" i="93"/>
  <c r="O49" i="93"/>
  <c r="O46" i="93"/>
  <c r="O45" i="93"/>
  <c r="O54" i="93"/>
  <c r="O47" i="93"/>
  <c r="G32" i="92"/>
  <c r="L153" i="93"/>
  <c r="L155" i="93"/>
  <c r="L158" i="93"/>
  <c r="L15" i="93" s="1"/>
  <c r="L156" i="93"/>
  <c r="L154" i="93"/>
  <c r="L161" i="93"/>
  <c r="L157" i="93"/>
  <c r="L162" i="93"/>
  <c r="Q23" i="96"/>
  <c r="J38" i="92"/>
  <c r="J6" i="92" s="1"/>
  <c r="H153" i="93"/>
  <c r="H161" i="93"/>
  <c r="H158" i="93"/>
  <c r="H15" i="93" s="1"/>
  <c r="H162" i="93"/>
  <c r="H154" i="93"/>
  <c r="H155" i="93"/>
  <c r="H157" i="93"/>
  <c r="H156" i="93"/>
  <c r="S44" i="92"/>
  <c r="J142" i="93"/>
  <c r="J51" i="92" s="1"/>
  <c r="Q134" i="93"/>
  <c r="M161" i="93"/>
  <c r="M157" i="93"/>
  <c r="M155" i="93"/>
  <c r="M162" i="93"/>
  <c r="M158" i="93"/>
  <c r="M15" i="93" s="1"/>
  <c r="M153" i="93"/>
  <c r="M154" i="93"/>
  <c r="M156" i="93"/>
  <c r="K162" i="93"/>
  <c r="K161" i="93"/>
  <c r="K156" i="93"/>
  <c r="K154" i="93"/>
  <c r="K157" i="93"/>
  <c r="K155" i="93"/>
  <c r="K153" i="93"/>
  <c r="K158" i="93"/>
  <c r="K15" i="93" s="1"/>
  <c r="J98" i="93"/>
  <c r="I98" i="93"/>
  <c r="I106" i="93"/>
  <c r="I39" i="92" s="1"/>
  <c r="R98" i="93"/>
  <c r="O32" i="92"/>
  <c r="O5" i="94"/>
  <c r="O6" i="94" s="1"/>
  <c r="I154" i="93"/>
  <c r="I162" i="93"/>
  <c r="I161" i="93"/>
  <c r="I153" i="93"/>
  <c r="I155" i="93"/>
  <c r="I156" i="93"/>
  <c r="I158" i="93"/>
  <c r="I15" i="93" s="1"/>
  <c r="I157" i="93"/>
  <c r="P12" i="95"/>
  <c r="P19" i="95" s="1"/>
  <c r="P21" i="95" s="1"/>
  <c r="P19" i="92" s="1"/>
  <c r="L12" i="95"/>
  <c r="L19" i="95" s="1"/>
  <c r="L21" i="95" s="1"/>
  <c r="L19" i="92" s="1"/>
  <c r="R12" i="95"/>
  <c r="R19" i="95" s="1"/>
  <c r="R21" i="95" s="1"/>
  <c r="R19" i="92" s="1"/>
  <c r="F12" i="95"/>
  <c r="F19" i="95" s="1"/>
  <c r="F21" i="95" s="1"/>
  <c r="F19" i="92" s="1"/>
  <c r="M98" i="93"/>
  <c r="E155" i="93"/>
  <c r="E157" i="93"/>
  <c r="E158" i="93"/>
  <c r="E15" i="93" s="1"/>
  <c r="E153" i="93"/>
  <c r="E154" i="93"/>
  <c r="E156" i="93"/>
  <c r="E161" i="93"/>
  <c r="E162" i="93"/>
  <c r="F106" i="93"/>
  <c r="F39" i="92" s="1"/>
  <c r="E5" i="94"/>
  <c r="E6" i="94" s="1"/>
  <c r="E32" i="92"/>
  <c r="E6" i="92" s="1"/>
  <c r="G160" i="93"/>
  <c r="G57" i="92" s="1"/>
  <c r="Q155" i="93"/>
  <c r="Q153" i="93"/>
  <c r="Q158" i="93"/>
  <c r="Q15" i="93" s="1"/>
  <c r="Q157" i="93"/>
  <c r="Q154" i="93"/>
  <c r="Q162" i="93"/>
  <c r="Q161" i="93"/>
  <c r="Q156" i="93"/>
  <c r="I5" i="94"/>
  <c r="I6" i="94" s="1"/>
  <c r="R5" i="94"/>
  <c r="R6" i="94" s="1"/>
  <c r="R38" i="92"/>
  <c r="R6" i="92" s="1"/>
  <c r="M32" i="92"/>
  <c r="R162" i="93"/>
  <c r="R157" i="93"/>
  <c r="R156" i="93"/>
  <c r="R154" i="93"/>
  <c r="R161" i="93"/>
  <c r="R158" i="93"/>
  <c r="R15" i="93" s="1"/>
  <c r="R155" i="93"/>
  <c r="R153" i="93"/>
  <c r="I134" i="93"/>
  <c r="S14" i="96"/>
  <c r="S21" i="96" s="1"/>
  <c r="E23" i="96"/>
  <c r="H63" i="94"/>
  <c r="H98" i="93"/>
  <c r="S15" i="92"/>
  <c r="J134" i="93"/>
  <c r="G15" i="93"/>
  <c r="Q142" i="93"/>
  <c r="Q51" i="92" s="1"/>
  <c r="F5" i="94"/>
  <c r="F6" i="94" s="1"/>
  <c r="F32" i="92"/>
  <c r="M134" i="93"/>
  <c r="D98" i="93"/>
  <c r="P142" i="93"/>
  <c r="P51" i="92" s="1"/>
  <c r="K63" i="94"/>
  <c r="K98" i="93"/>
  <c r="K106" i="93"/>
  <c r="K39" i="92" s="1"/>
  <c r="N161" i="93"/>
  <c r="N154" i="93"/>
  <c r="N155" i="93"/>
  <c r="N157" i="93"/>
  <c r="N162" i="93"/>
  <c r="N153" i="93"/>
  <c r="N156" i="93"/>
  <c r="N158" i="93"/>
  <c r="N15" i="93" s="1"/>
  <c r="O106" i="93"/>
  <c r="O39" i="92" s="1"/>
  <c r="J21" i="95"/>
  <c r="J19" i="92" s="1"/>
  <c r="K142" i="93"/>
  <c r="K51" i="92" s="1"/>
  <c r="D158" i="93"/>
  <c r="D15" i="93" s="1"/>
  <c r="D161" i="93"/>
  <c r="D154" i="93"/>
  <c r="D156" i="93"/>
  <c r="D157" i="93"/>
  <c r="D162" i="93"/>
  <c r="D153" i="93"/>
  <c r="D155" i="93"/>
  <c r="O134" i="93"/>
  <c r="R106" i="93"/>
  <c r="R39" i="92" s="1"/>
  <c r="G106" i="93"/>
  <c r="G39" i="92" s="1"/>
  <c r="I12" i="95"/>
  <c r="I19" i="95" s="1"/>
  <c r="I21" i="95" s="1"/>
  <c r="I19" i="92" s="1"/>
  <c r="M12" i="95"/>
  <c r="M19" i="95" s="1"/>
  <c r="M21" i="95" s="1"/>
  <c r="M19" i="92" s="1"/>
  <c r="E12" i="95"/>
  <c r="E19" i="95" s="1"/>
  <c r="E21" i="95" s="1"/>
  <c r="E19" i="92" s="1"/>
  <c r="E134" i="93"/>
  <c r="F98" i="93"/>
  <c r="H106" i="93"/>
  <c r="H39" i="92" s="1"/>
  <c r="J156" i="93"/>
  <c r="J157" i="93"/>
  <c r="J161" i="93"/>
  <c r="J158" i="93"/>
  <c r="J15" i="93" s="1"/>
  <c r="J155" i="93"/>
  <c r="J153" i="93"/>
  <c r="J162" i="93"/>
  <c r="J154" i="93"/>
  <c r="N5" i="94"/>
  <c r="N6" i="94" s="1"/>
  <c r="N38" i="92"/>
  <c r="N6" i="92" s="1"/>
  <c r="G152" i="93"/>
  <c r="D63" i="94"/>
  <c r="D5" i="94" s="1"/>
  <c r="D6" i="94" s="1"/>
  <c r="F155" i="93"/>
  <c r="F157" i="93"/>
  <c r="F162" i="93"/>
  <c r="F158" i="93"/>
  <c r="F15" i="93" s="1"/>
  <c r="F156" i="93"/>
  <c r="F153" i="93"/>
  <c r="F161" i="93"/>
  <c r="F154" i="93"/>
  <c r="P158" i="93"/>
  <c r="P15" i="93" s="1"/>
  <c r="P155" i="93"/>
  <c r="P154" i="93"/>
  <c r="P162" i="93"/>
  <c r="P157" i="93"/>
  <c r="P156" i="93"/>
  <c r="P153" i="93"/>
  <c r="P161" i="93"/>
  <c r="P134" i="93"/>
  <c r="N142" i="93"/>
  <c r="N51" i="92" s="1"/>
  <c r="O98" i="93"/>
  <c r="O38" i="92"/>
  <c r="D134" i="93"/>
  <c r="O153" i="93"/>
  <c r="O161" i="93"/>
  <c r="O162" i="93"/>
  <c r="O155" i="93"/>
  <c r="O156" i="93"/>
  <c r="O158" i="93"/>
  <c r="O15" i="93" s="1"/>
  <c r="O157" i="93"/>
  <c r="O154" i="93"/>
  <c r="D20" i="95"/>
  <c r="S17" i="95"/>
  <c r="S20" i="95" s="1"/>
  <c r="R134" i="93"/>
  <c r="G38" i="92"/>
  <c r="G98" i="93"/>
  <c r="I142" i="93"/>
  <c r="I51" i="92" s="1"/>
  <c r="L98" i="93"/>
  <c r="K12" i="95"/>
  <c r="K19" i="95" s="1"/>
  <c r="K21" i="95" s="1"/>
  <c r="K19" i="92" s="1"/>
  <c r="D12" i="95"/>
  <c r="G12" i="95"/>
  <c r="G19" i="95" s="1"/>
  <c r="G21" i="95" s="1"/>
  <c r="G19" i="92" s="1"/>
  <c r="Q12" i="95"/>
  <c r="Q19" i="95" s="1"/>
  <c r="Q21" i="95" s="1"/>
  <c r="Q19" i="92" s="1"/>
  <c r="M63" i="94"/>
  <c r="M5" i="94" s="1"/>
  <c r="M6" i="94" s="1"/>
  <c r="N12" i="95"/>
  <c r="N19" i="95" s="1"/>
  <c r="N21" i="95" s="1"/>
  <c r="N19" i="92" s="1"/>
  <c r="H12" i="95"/>
  <c r="H19" i="95" s="1"/>
  <c r="H21" i="95" s="1"/>
  <c r="H19" i="92" s="1"/>
  <c r="F38" i="92"/>
  <c r="S43" i="96"/>
  <c r="D22" i="96"/>
  <c r="D23" i="96" s="1"/>
  <c r="S19" i="96"/>
  <c r="S22" i="96" s="1"/>
  <c r="O12" i="93" l="1"/>
  <c r="O19" i="93"/>
  <c r="L38" i="92"/>
  <c r="L6" i="92" s="1"/>
  <c r="L5" i="94"/>
  <c r="L6" i="94" s="1"/>
  <c r="O14" i="93"/>
  <c r="S39" i="92"/>
  <c r="S23" i="96"/>
  <c r="O13" i="93"/>
  <c r="K47" i="93"/>
  <c r="K48" i="93"/>
  <c r="K53" i="93"/>
  <c r="K18" i="93" s="1"/>
  <c r="K46" i="93"/>
  <c r="K11" i="93" s="1"/>
  <c r="K49" i="93"/>
  <c r="K54" i="93"/>
  <c r="K19" i="93" s="1"/>
  <c r="K45" i="93"/>
  <c r="D160" i="93"/>
  <c r="D57" i="92" s="1"/>
  <c r="L49" i="93"/>
  <c r="L14" i="93" s="1"/>
  <c r="L53" i="93"/>
  <c r="L45" i="93"/>
  <c r="L46" i="93"/>
  <c r="L11" i="93" s="1"/>
  <c r="L47" i="93"/>
  <c r="L12" i="93" s="1"/>
  <c r="L48" i="93"/>
  <c r="L13" i="93" s="1"/>
  <c r="L54" i="93"/>
  <c r="L19" i="93" s="1"/>
  <c r="K14" i="93"/>
  <c r="M53" i="93"/>
  <c r="M18" i="93" s="1"/>
  <c r="M54" i="93"/>
  <c r="M19" i="93" s="1"/>
  <c r="M45" i="93"/>
  <c r="M10" i="93" s="1"/>
  <c r="M49" i="93"/>
  <c r="M14" i="93" s="1"/>
  <c r="M48" i="93"/>
  <c r="M13" i="93" s="1"/>
  <c r="M47" i="93"/>
  <c r="M12" i="93" s="1"/>
  <c r="M46" i="93"/>
  <c r="M11" i="93" s="1"/>
  <c r="Q160" i="93"/>
  <c r="Q57" i="92" s="1"/>
  <c r="E152" i="93"/>
  <c r="P54" i="93"/>
  <c r="P19" i="93" s="1"/>
  <c r="P48" i="93"/>
  <c r="P13" i="93" s="1"/>
  <c r="P49" i="93"/>
  <c r="P46" i="93"/>
  <c r="P11" i="93" s="1"/>
  <c r="P47" i="93"/>
  <c r="P12" i="93" s="1"/>
  <c r="P53" i="93"/>
  <c r="P52" i="93" s="1"/>
  <c r="P21" i="92" s="1"/>
  <c r="P45" i="93"/>
  <c r="P10" i="93" s="1"/>
  <c r="S32" i="92"/>
  <c r="G46" i="93"/>
  <c r="G11" i="93" s="1"/>
  <c r="G45" i="93"/>
  <c r="G54" i="93"/>
  <c r="G19" i="93" s="1"/>
  <c r="G47" i="93"/>
  <c r="G12" i="93" s="1"/>
  <c r="G49" i="93"/>
  <c r="G14" i="93" s="1"/>
  <c r="G53" i="93"/>
  <c r="G48" i="93"/>
  <c r="G13" i="93" s="1"/>
  <c r="Q49" i="93"/>
  <c r="Q14" i="93" s="1"/>
  <c r="Q54" i="93"/>
  <c r="Q47" i="93"/>
  <c r="Q12" i="93" s="1"/>
  <c r="Q46" i="93"/>
  <c r="Q11" i="93" s="1"/>
  <c r="Q45" i="93"/>
  <c r="Q10" i="93" s="1"/>
  <c r="Q48" i="93"/>
  <c r="Q13" i="93" s="1"/>
  <c r="Q53" i="93"/>
  <c r="E49" i="93"/>
  <c r="E14" i="93" s="1"/>
  <c r="E47" i="93"/>
  <c r="E46" i="93"/>
  <c r="E48" i="93"/>
  <c r="E13" i="93" s="1"/>
  <c r="E45" i="93"/>
  <c r="E10" i="93" s="1"/>
  <c r="E54" i="93"/>
  <c r="E19" i="93" s="1"/>
  <c r="E53" i="93"/>
  <c r="N160" i="93"/>
  <c r="N57" i="92" s="1"/>
  <c r="E11" i="93"/>
  <c r="H152" i="93"/>
  <c r="L152" i="93"/>
  <c r="S12" i="95"/>
  <c r="S19" i="95" s="1"/>
  <c r="D19" i="95"/>
  <c r="D21" i="95" s="1"/>
  <c r="D19" i="92" s="1"/>
  <c r="O160" i="93"/>
  <c r="O57" i="92" s="1"/>
  <c r="O18" i="93"/>
  <c r="O17" i="93" s="1"/>
  <c r="O6" i="92"/>
  <c r="P160" i="93"/>
  <c r="P57" i="92" s="1"/>
  <c r="D38" i="92"/>
  <c r="J160" i="93"/>
  <c r="J57" i="92" s="1"/>
  <c r="I49" i="93"/>
  <c r="I14" i="93" s="1"/>
  <c r="I47" i="93"/>
  <c r="I12" i="93" s="1"/>
  <c r="I45" i="93"/>
  <c r="I48" i="93"/>
  <c r="I13" i="93" s="1"/>
  <c r="I54" i="93"/>
  <c r="I19" i="93" s="1"/>
  <c r="I53" i="93"/>
  <c r="I18" i="93" s="1"/>
  <c r="I46" i="93"/>
  <c r="I11" i="93" s="1"/>
  <c r="S51" i="92"/>
  <c r="S15" i="93"/>
  <c r="R160" i="93"/>
  <c r="R57" i="92" s="1"/>
  <c r="Q19" i="93"/>
  <c r="Q152" i="93"/>
  <c r="E18" i="93"/>
  <c r="E160" i="93"/>
  <c r="E57" i="92" s="1"/>
  <c r="F53" i="93"/>
  <c r="F48" i="93"/>
  <c r="F13" i="93" s="1"/>
  <c r="F45" i="93"/>
  <c r="F10" i="93" s="1"/>
  <c r="F47" i="93"/>
  <c r="F46" i="93"/>
  <c r="F11" i="93" s="1"/>
  <c r="F49" i="93"/>
  <c r="F14" i="93" s="1"/>
  <c r="F54" i="93"/>
  <c r="F19" i="93" s="1"/>
  <c r="I152" i="93"/>
  <c r="K10" i="93"/>
  <c r="K152" i="93"/>
  <c r="K13" i="93"/>
  <c r="G6" i="92"/>
  <c r="H47" i="93"/>
  <c r="H53" i="93"/>
  <c r="H18" i="93" s="1"/>
  <c r="H45" i="93"/>
  <c r="H54" i="93"/>
  <c r="H19" i="93" s="1"/>
  <c r="H48" i="93"/>
  <c r="H13" i="93" s="1"/>
  <c r="H49" i="93"/>
  <c r="H14" i="93" s="1"/>
  <c r="H46" i="93"/>
  <c r="H11" i="93" s="1"/>
  <c r="F152" i="93"/>
  <c r="E12" i="93"/>
  <c r="M160" i="93"/>
  <c r="M57" i="92" s="1"/>
  <c r="N48" i="93"/>
  <c r="N13" i="93" s="1"/>
  <c r="N49" i="93"/>
  <c r="N14" i="93" s="1"/>
  <c r="N46" i="93"/>
  <c r="N11" i="93" s="1"/>
  <c r="N45" i="93"/>
  <c r="N10" i="93" s="1"/>
  <c r="N47" i="93"/>
  <c r="N53" i="93"/>
  <c r="N54" i="93"/>
  <c r="N19" i="93" s="1"/>
  <c r="P14" i="93"/>
  <c r="M38" i="92"/>
  <c r="M6" i="92" s="1"/>
  <c r="O152" i="93"/>
  <c r="O10" i="93"/>
  <c r="O11" i="93"/>
  <c r="P152" i="93"/>
  <c r="F160" i="93"/>
  <c r="F57" i="92" s="1"/>
  <c r="F18" i="93"/>
  <c r="J152" i="93"/>
  <c r="D152" i="93"/>
  <c r="J48" i="93"/>
  <c r="J13" i="93" s="1"/>
  <c r="J47" i="93"/>
  <c r="J12" i="93" s="1"/>
  <c r="J46" i="93"/>
  <c r="J11" i="93" s="1"/>
  <c r="J54" i="93"/>
  <c r="J19" i="93" s="1"/>
  <c r="J49" i="93"/>
  <c r="J14" i="93" s="1"/>
  <c r="J53" i="93"/>
  <c r="J45" i="93"/>
  <c r="J10" i="93" s="1"/>
  <c r="N152" i="93"/>
  <c r="K38" i="92"/>
  <c r="K6" i="92" s="1"/>
  <c r="K5" i="94"/>
  <c r="K6" i="94" s="1"/>
  <c r="F6" i="92"/>
  <c r="H5" i="94"/>
  <c r="H6" i="94" s="1"/>
  <c r="H38" i="92"/>
  <c r="H6" i="92" s="1"/>
  <c r="R152" i="93"/>
  <c r="R46" i="93"/>
  <c r="R11" i="93" s="1"/>
  <c r="R54" i="93"/>
  <c r="R19" i="93" s="1"/>
  <c r="R49" i="93"/>
  <c r="R14" i="93" s="1"/>
  <c r="R53" i="93"/>
  <c r="R45" i="93"/>
  <c r="R48" i="93"/>
  <c r="R13" i="93" s="1"/>
  <c r="R47" i="93"/>
  <c r="R12" i="93" s="1"/>
  <c r="I160" i="93"/>
  <c r="I57" i="92" s="1"/>
  <c r="K12" i="93"/>
  <c r="K160" i="93"/>
  <c r="K57" i="92" s="1"/>
  <c r="M152" i="93"/>
  <c r="H12" i="93"/>
  <c r="H160" i="93"/>
  <c r="H57" i="92" s="1"/>
  <c r="L160" i="93"/>
  <c r="L57" i="92" s="1"/>
  <c r="L18" i="93"/>
  <c r="O44" i="93"/>
  <c r="O52" i="93"/>
  <c r="O21" i="92" s="1"/>
  <c r="F44" i="93" l="1"/>
  <c r="I17" i="93"/>
  <c r="O7" i="92"/>
  <c r="O9" i="93"/>
  <c r="L17" i="93"/>
  <c r="E9" i="93"/>
  <c r="L44" i="93"/>
  <c r="J52" i="93"/>
  <c r="J21" i="92" s="1"/>
  <c r="J7" i="92" s="1"/>
  <c r="F17" i="93"/>
  <c r="N52" i="93"/>
  <c r="N21" i="92" s="1"/>
  <c r="N7" i="92" s="1"/>
  <c r="H44" i="93"/>
  <c r="R44" i="93"/>
  <c r="F52" i="93"/>
  <c r="F21" i="92" s="1"/>
  <c r="P18" i="93"/>
  <c r="P17" i="93" s="1"/>
  <c r="J9" i="93"/>
  <c r="M9" i="93"/>
  <c r="R52" i="93"/>
  <c r="R21" i="92" s="1"/>
  <c r="R7" i="92" s="1"/>
  <c r="P9" i="93"/>
  <c r="F12" i="93"/>
  <c r="F9" i="93" s="1"/>
  <c r="N44" i="93"/>
  <c r="H52" i="93"/>
  <c r="H21" i="92" s="1"/>
  <c r="E17" i="93"/>
  <c r="N12" i="93"/>
  <c r="N9" i="93" s="1"/>
  <c r="I52" i="93"/>
  <c r="I21" i="92" s="1"/>
  <c r="I7" i="92" s="1"/>
  <c r="H10" i="93"/>
  <c r="H9" i="93" s="1"/>
  <c r="E52" i="93"/>
  <c r="E21" i="92" s="1"/>
  <c r="E7" i="92" s="1"/>
  <c r="Q52" i="93"/>
  <c r="Q21" i="92" s="1"/>
  <c r="Q7" i="92" s="1"/>
  <c r="G52" i="93"/>
  <c r="G21" i="92" s="1"/>
  <c r="G7" i="92" s="1"/>
  <c r="G18" i="93"/>
  <c r="G17" i="93" s="1"/>
  <c r="G44" i="93"/>
  <c r="G10" i="93"/>
  <c r="G9" i="93" s="1"/>
  <c r="P44" i="93"/>
  <c r="M52" i="93"/>
  <c r="M21" i="92" s="1"/>
  <c r="M7" i="92" s="1"/>
  <c r="L52" i="93"/>
  <c r="L21" i="92" s="1"/>
  <c r="L7" i="92" s="1"/>
  <c r="K52" i="93"/>
  <c r="K21" i="92" s="1"/>
  <c r="K7" i="92" s="1"/>
  <c r="S57" i="92"/>
  <c r="I44" i="93"/>
  <c r="H17" i="93"/>
  <c r="R10" i="93"/>
  <c r="R9" i="93" s="1"/>
  <c r="J44" i="93"/>
  <c r="M17" i="93"/>
  <c r="I10" i="93"/>
  <c r="I9" i="93" s="1"/>
  <c r="R18" i="93"/>
  <c r="R17" i="93" s="1"/>
  <c r="S38" i="92"/>
  <c r="S6" i="92" s="1"/>
  <c r="D6" i="92"/>
  <c r="L10" i="93"/>
  <c r="L9" i="93" s="1"/>
  <c r="N18" i="93"/>
  <c r="N17" i="93" s="1"/>
  <c r="P7" i="92"/>
  <c r="K44" i="93"/>
  <c r="D47" i="93"/>
  <c r="D12" i="93" s="1"/>
  <c r="S21" i="95"/>
  <c r="D54" i="93"/>
  <c r="D19" i="93" s="1"/>
  <c r="S19" i="93" s="1"/>
  <c r="D48" i="93"/>
  <c r="D13" i="93" s="1"/>
  <c r="S13" i="93" s="1"/>
  <c r="D45" i="93"/>
  <c r="D46" i="93"/>
  <c r="D11" i="93" s="1"/>
  <c r="S11" i="93" s="1"/>
  <c r="D53" i="93"/>
  <c r="D49" i="93"/>
  <c r="D14" i="93" s="1"/>
  <c r="S14" i="93" s="1"/>
  <c r="H7" i="92"/>
  <c r="K17" i="93"/>
  <c r="K9" i="93"/>
  <c r="F7" i="92"/>
  <c r="Q9" i="93"/>
  <c r="J18" i="93"/>
  <c r="J17" i="93" s="1"/>
  <c r="E44" i="93"/>
  <c r="Q44" i="93"/>
  <c r="Q18" i="93"/>
  <c r="Q17" i="93" s="1"/>
  <c r="M44" i="93"/>
  <c r="G12" i="30"/>
  <c r="D44" i="93" l="1"/>
  <c r="D10" i="93"/>
  <c r="S12" i="93"/>
  <c r="D52" i="93"/>
  <c r="D21" i="92" s="1"/>
  <c r="D18" i="93"/>
  <c r="B13" i="21"/>
  <c r="D9" i="93" l="1"/>
  <c r="S9" i="93" s="1"/>
  <c r="S10" i="93"/>
  <c r="D17" i="93"/>
  <c r="S18" i="93"/>
  <c r="S17" i="93" s="1"/>
  <c r="D7" i="92"/>
  <c r="S21" i="92"/>
  <c r="S7" i="92" s="1"/>
  <c r="G10" i="30"/>
  <c r="B36" i="21" l="1"/>
  <c r="B72" i="21"/>
  <c r="B61" i="21" l="1"/>
  <c r="E12" i="26" l="1"/>
  <c r="F12" i="26"/>
  <c r="G12" i="26"/>
  <c r="H12" i="26"/>
  <c r="I12" i="26"/>
  <c r="J12" i="26"/>
  <c r="K12" i="26"/>
  <c r="L12" i="26"/>
  <c r="M12" i="26"/>
  <c r="N12" i="26"/>
  <c r="O12" i="26"/>
  <c r="P12" i="26"/>
  <c r="Q12" i="26"/>
  <c r="R12" i="26"/>
  <c r="D12" i="26"/>
  <c r="E33" i="26"/>
  <c r="F33" i="26"/>
  <c r="G33" i="26"/>
  <c r="H33" i="26"/>
  <c r="I33" i="26"/>
  <c r="J33" i="26"/>
  <c r="K33" i="26"/>
  <c r="L33" i="26"/>
  <c r="M33" i="26"/>
  <c r="N33" i="26"/>
  <c r="O33" i="26"/>
  <c r="P33" i="26"/>
  <c r="Q33" i="26"/>
  <c r="R33" i="26"/>
  <c r="D33" i="26"/>
  <c r="B63" i="26"/>
  <c r="D6" i="27" l="1"/>
  <c r="D11" i="27"/>
  <c r="D15" i="27"/>
  <c r="G7" i="30" l="1"/>
  <c r="G8" i="30" l="1"/>
  <c r="B38" i="21" l="1"/>
  <c r="S85" i="23" l="1"/>
  <c r="S86" i="23"/>
  <c r="B86" i="21" l="1"/>
  <c r="F9" i="30" s="1"/>
  <c r="G9" i="30" l="1"/>
  <c r="B87" i="21"/>
  <c r="A20" i="38"/>
  <c r="A5" i="38"/>
  <c r="S96" i="19" l="1"/>
  <c r="S92" i="19"/>
  <c r="R41" i="26" l="1"/>
  <c r="Q41" i="26"/>
  <c r="P41" i="26"/>
  <c r="O41" i="26"/>
  <c r="N41" i="26"/>
  <c r="M41" i="26"/>
  <c r="L41" i="26"/>
  <c r="K41" i="26"/>
  <c r="J41" i="26"/>
  <c r="I41" i="26"/>
  <c r="H41" i="26"/>
  <c r="G41" i="26"/>
  <c r="F41" i="26"/>
  <c r="E41" i="26"/>
  <c r="D41"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S77" i="23" l="1"/>
  <c r="S8" i="23"/>
  <c r="A70" i="38" l="1"/>
  <c r="A16" i="23" l="1"/>
  <c r="A62" i="60" l="1"/>
  <c r="A54" i="60"/>
  <c r="A48" i="60"/>
  <c r="A42" i="60"/>
  <c r="A36" i="60"/>
  <c r="A30" i="60"/>
  <c r="F4" i="46" s="1"/>
  <c r="A24" i="60"/>
  <c r="A18" i="60"/>
  <c r="A42" i="38" s="1"/>
  <c r="A12" i="60"/>
  <c r="E97" i="19" l="1"/>
  <c r="F97" i="19"/>
  <c r="G97" i="19"/>
  <c r="H97" i="19"/>
  <c r="I97" i="19"/>
  <c r="J97" i="19"/>
  <c r="K97" i="19"/>
  <c r="L97" i="19"/>
  <c r="M97" i="19"/>
  <c r="N97" i="19"/>
  <c r="O97" i="19"/>
  <c r="P97" i="19"/>
  <c r="Q97" i="19"/>
  <c r="R97" i="19"/>
  <c r="D97" i="19"/>
  <c r="S97" i="19" l="1"/>
  <c r="A58" i="23" l="1"/>
  <c r="A45" i="23"/>
  <c r="A25" i="23"/>
  <c r="A4" i="23"/>
  <c r="A11" i="23"/>
  <c r="A73" i="17"/>
  <c r="A52" i="17"/>
  <c r="A41" i="17"/>
  <c r="A23" i="17"/>
  <c r="A4" i="17"/>
  <c r="A95" i="19"/>
  <c r="A91" i="19"/>
  <c r="A87" i="19"/>
  <c r="A74" i="19"/>
  <c r="A89" i="96" s="1"/>
  <c r="A53" i="19"/>
  <c r="A34" i="19"/>
  <c r="A28" i="19"/>
  <c r="A15" i="19"/>
  <c r="A8" i="19"/>
  <c r="A167" i="38"/>
  <c r="A165" i="38"/>
  <c r="A147" i="38"/>
  <c r="A129" i="38"/>
  <c r="A111" i="38"/>
  <c r="A93" i="38"/>
  <c r="A75" i="38"/>
  <c r="A57" i="38"/>
  <c r="A24" i="38"/>
  <c r="A89" i="23" l="1"/>
  <c r="A59" i="38"/>
  <c r="A60" i="38"/>
  <c r="A61" i="38"/>
  <c r="A62" i="38"/>
  <c r="A63" i="38"/>
  <c r="A64" i="38"/>
  <c r="A65" i="38"/>
  <c r="A66" i="38"/>
  <c r="A67" i="38"/>
  <c r="A68" i="38"/>
  <c r="A69" i="38"/>
  <c r="A71" i="38"/>
  <c r="A72" i="38"/>
  <c r="A73" i="38"/>
  <c r="A91" i="38" s="1"/>
  <c r="A58" i="38"/>
  <c r="S117" i="23" l="1"/>
  <c r="S113" i="23"/>
  <c r="S112" i="23"/>
  <c r="S111" i="23"/>
  <c r="S110" i="23"/>
  <c r="S109" i="23"/>
  <c r="S108" i="23"/>
  <c r="S107" i="23"/>
  <c r="S106" i="23"/>
  <c r="S103" i="23"/>
  <c r="S98"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S6" i="23" l="1"/>
  <c r="A12" i="33"/>
  <c r="A11" i="33"/>
  <c r="C62" i="26" l="1"/>
  <c r="S10" i="26"/>
  <c r="S9" i="26"/>
  <c r="S8" i="26"/>
  <c r="S7" i="26"/>
  <c r="S6" i="26"/>
  <c r="S5" i="26"/>
  <c r="S14" i="26"/>
  <c r="S15" i="26"/>
  <c r="S16" i="26"/>
  <c r="S17" i="26"/>
  <c r="S18" i="26"/>
  <c r="S13" i="26"/>
  <c r="A87" i="38" l="1"/>
  <c r="A105" i="38" s="1"/>
  <c r="A123" i="38" s="1"/>
  <c r="A141" i="38" s="1"/>
  <c r="A159" i="38" s="1"/>
  <c r="A51" i="38"/>
  <c r="A16" i="38"/>
  <c r="A16" i="46" s="1"/>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l="1"/>
  <c r="G6" i="30" s="1"/>
  <c r="S35" i="19"/>
  <c r="S36" i="19"/>
  <c r="S37" i="19"/>
  <c r="S38" i="19"/>
  <c r="S39" i="19"/>
  <c r="S40" i="19"/>
  <c r="S41" i="19"/>
  <c r="S30" i="19"/>
  <c r="S29" i="19"/>
  <c r="A48" i="38" l="1"/>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13" i="27" l="1"/>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S4" i="27"/>
  <c r="S6" i="27" l="1"/>
  <c r="D7" i="27" l="1"/>
  <c r="D21" i="26"/>
  <c r="D58" i="26" s="1"/>
  <c r="E21" i="26"/>
  <c r="E58" i="26" s="1"/>
  <c r="F21" i="26"/>
  <c r="F58" i="26" s="1"/>
  <c r="G21" i="26"/>
  <c r="G58" i="26" s="1"/>
  <c r="H21" i="26"/>
  <c r="H58" i="26" s="1"/>
  <c r="I21" i="26"/>
  <c r="I58" i="26" s="1"/>
  <c r="J21" i="26"/>
  <c r="J58" i="26" s="1"/>
  <c r="K21" i="26"/>
  <c r="K58" i="26" s="1"/>
  <c r="L21" i="26"/>
  <c r="L58" i="26" s="1"/>
  <c r="M21" i="26"/>
  <c r="M58" i="26" s="1"/>
  <c r="N21" i="26"/>
  <c r="N58" i="26" s="1"/>
  <c r="O21" i="26"/>
  <c r="O58" i="26" s="1"/>
  <c r="P21" i="26"/>
  <c r="P58" i="26" s="1"/>
  <c r="Q21" i="26"/>
  <c r="Q58" i="26" s="1"/>
  <c r="R21" i="26"/>
  <c r="R58" i="26" s="1"/>
  <c r="D22" i="26"/>
  <c r="D59" i="26" s="1"/>
  <c r="E22" i="26"/>
  <c r="E59" i="26" s="1"/>
  <c r="F22" i="26"/>
  <c r="F59" i="26" s="1"/>
  <c r="G22" i="26"/>
  <c r="G59" i="26" s="1"/>
  <c r="H22" i="26"/>
  <c r="H59" i="26" s="1"/>
  <c r="I22" i="26"/>
  <c r="I59" i="26" s="1"/>
  <c r="J22" i="26"/>
  <c r="J59" i="26" s="1"/>
  <c r="K22" i="26"/>
  <c r="K59" i="26" s="1"/>
  <c r="L22" i="26"/>
  <c r="L59" i="26" s="1"/>
  <c r="M22" i="26"/>
  <c r="M59" i="26" s="1"/>
  <c r="N22" i="26"/>
  <c r="N59" i="26" s="1"/>
  <c r="O22" i="26"/>
  <c r="O59" i="26" s="1"/>
  <c r="P22" i="26"/>
  <c r="P59" i="26" s="1"/>
  <c r="Q22" i="26"/>
  <c r="Q59" i="26" s="1"/>
  <c r="R22" i="26"/>
  <c r="R59" i="26" s="1"/>
  <c r="D31" i="26"/>
  <c r="D55" i="26" s="1"/>
  <c r="E31" i="26"/>
  <c r="E55" i="26" s="1"/>
  <c r="F31" i="26"/>
  <c r="G31" i="26"/>
  <c r="H31" i="26"/>
  <c r="H55" i="26" s="1"/>
  <c r="I31" i="26"/>
  <c r="I55" i="26" s="1"/>
  <c r="J31" i="26"/>
  <c r="K31" i="26"/>
  <c r="L31" i="26"/>
  <c r="L55" i="26" s="1"/>
  <c r="M31" i="26"/>
  <c r="M55" i="26" s="1"/>
  <c r="N31" i="26"/>
  <c r="O31" i="26"/>
  <c r="P31" i="26"/>
  <c r="P55" i="26" s="1"/>
  <c r="Q31" i="26"/>
  <c r="Q55" i="26" s="1"/>
  <c r="R31" i="26"/>
  <c r="S31" i="26"/>
  <c r="D50" i="26"/>
  <c r="D62" i="26" s="1"/>
  <c r="E50" i="26"/>
  <c r="E62" i="26" s="1"/>
  <c r="F50" i="26"/>
  <c r="F62" i="26" s="1"/>
  <c r="G50" i="26"/>
  <c r="G62" i="26" s="1"/>
  <c r="H50" i="26"/>
  <c r="H62" i="26" s="1"/>
  <c r="I50" i="26"/>
  <c r="I62" i="26" s="1"/>
  <c r="J50" i="26"/>
  <c r="J62" i="26" s="1"/>
  <c r="K50" i="26"/>
  <c r="K62" i="26" s="1"/>
  <c r="L50" i="26"/>
  <c r="L62" i="26" s="1"/>
  <c r="M50" i="26"/>
  <c r="M62" i="26" s="1"/>
  <c r="N50" i="26"/>
  <c r="N62" i="26" s="1"/>
  <c r="O50" i="26"/>
  <c r="O62" i="26" s="1"/>
  <c r="P50" i="26"/>
  <c r="P62" i="26" s="1"/>
  <c r="Q50" i="26"/>
  <c r="Q62" i="26" s="1"/>
  <c r="R50" i="26"/>
  <c r="R62" i="26" s="1"/>
  <c r="D51" i="26"/>
  <c r="D63" i="26" s="1"/>
  <c r="E51" i="26"/>
  <c r="E63" i="26" s="1"/>
  <c r="F51" i="26"/>
  <c r="F63" i="26" s="1"/>
  <c r="G51" i="26"/>
  <c r="G63" i="26" s="1"/>
  <c r="H51" i="26"/>
  <c r="H63" i="26" s="1"/>
  <c r="I51" i="26"/>
  <c r="I63" i="26" s="1"/>
  <c r="J51" i="26"/>
  <c r="J63" i="26" s="1"/>
  <c r="K51" i="26"/>
  <c r="K63" i="26" s="1"/>
  <c r="L51" i="26"/>
  <c r="L63" i="26" s="1"/>
  <c r="M51" i="26"/>
  <c r="M63" i="26" s="1"/>
  <c r="N51" i="26"/>
  <c r="N63" i="26" s="1"/>
  <c r="O51" i="26"/>
  <c r="O63" i="26" s="1"/>
  <c r="P51" i="26"/>
  <c r="P63" i="26" s="1"/>
  <c r="Q51" i="26"/>
  <c r="Q63" i="26" s="1"/>
  <c r="R51" i="26"/>
  <c r="R63" i="26" s="1"/>
  <c r="F55" i="26"/>
  <c r="G55" i="26"/>
  <c r="J55" i="26"/>
  <c r="K55" i="26"/>
  <c r="N55" i="26"/>
  <c r="O55" i="26"/>
  <c r="R55" i="26"/>
  <c r="S55" i="26"/>
  <c r="D104" i="23" l="1"/>
  <c r="D31" i="23"/>
  <c r="D29" i="23" s="1"/>
  <c r="D52" i="23"/>
  <c r="D50" i="23" s="1"/>
  <c r="D18" i="23"/>
  <c r="P61" i="26"/>
  <c r="D61" i="26"/>
  <c r="D17" i="23"/>
  <c r="O61" i="26"/>
  <c r="K61" i="26"/>
  <c r="G61" i="26"/>
  <c r="L61" i="26"/>
  <c r="R61" i="26"/>
  <c r="N61" i="26"/>
  <c r="J61" i="26"/>
  <c r="F61" i="26"/>
  <c r="H61" i="26"/>
  <c r="Q61" i="26"/>
  <c r="M61" i="26"/>
  <c r="I61" i="26"/>
  <c r="E61" i="26"/>
  <c r="N57" i="26"/>
  <c r="F57" i="26"/>
  <c r="R57" i="26"/>
  <c r="J57" i="26"/>
  <c r="K57" i="26"/>
  <c r="Q57" i="26"/>
  <c r="I57" i="26"/>
  <c r="P57" i="26"/>
  <c r="H57" i="26"/>
  <c r="O57" i="26"/>
  <c r="G57" i="26"/>
  <c r="M57" i="26"/>
  <c r="E57" i="26"/>
  <c r="L57" i="26"/>
  <c r="D57"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9" i="26"/>
  <c r="S41" i="26"/>
  <c r="S50" i="26"/>
  <c r="S21" i="26"/>
  <c r="S63" i="26"/>
  <c r="S51" i="26"/>
  <c r="S22" i="26"/>
  <c r="S33" i="26"/>
  <c r="S4" i="26"/>
  <c r="S62" i="26"/>
  <c r="S58" i="26"/>
  <c r="S18" i="23" l="1"/>
  <c r="S17" i="23"/>
  <c r="S57" i="26"/>
  <c r="S61" i="26"/>
  <c r="R93" i="19" l="1"/>
  <c r="Q93" i="19"/>
  <c r="P93" i="19"/>
  <c r="O93" i="19"/>
  <c r="N93" i="19"/>
  <c r="M93" i="19"/>
  <c r="L93" i="19"/>
  <c r="K93" i="19"/>
  <c r="J93" i="19"/>
  <c r="I93" i="19"/>
  <c r="H93" i="19"/>
  <c r="G93" i="19"/>
  <c r="F93" i="19"/>
  <c r="E93" i="19"/>
  <c r="D93" i="19"/>
  <c r="G56" i="60" l="1"/>
  <c r="K56" i="60"/>
  <c r="O56" i="60"/>
  <c r="D56" i="60"/>
  <c r="H56" i="60"/>
  <c r="L56" i="60"/>
  <c r="P56" i="60"/>
  <c r="E56" i="60"/>
  <c r="I56" i="60"/>
  <c r="M56" i="60"/>
  <c r="Q56" i="60"/>
  <c r="F56" i="60"/>
  <c r="J56" i="60"/>
  <c r="N56" i="60"/>
  <c r="R56" i="60"/>
  <c r="S93" i="19"/>
  <c r="S56" i="60" l="1"/>
  <c r="C12" i="30"/>
  <c r="S27" i="38"/>
  <c r="A72" i="21" l="1"/>
  <c r="A86" i="21"/>
  <c r="F5" i="30" l="1"/>
  <c r="F14" i="30" l="1"/>
  <c r="G5" i="30"/>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5" i="17"/>
  <c r="F5" i="17"/>
  <c r="G5" i="17"/>
  <c r="H5" i="17"/>
  <c r="I5" i="17"/>
  <c r="J5" i="17"/>
  <c r="K5" i="17"/>
  <c r="L5" i="17"/>
  <c r="M5" i="17"/>
  <c r="N5" i="17"/>
  <c r="O5" i="17"/>
  <c r="P5" i="17"/>
  <c r="Q5" i="17"/>
  <c r="R5" i="17"/>
  <c r="D5" i="17"/>
  <c r="E30" i="27"/>
  <c r="E70" i="23" s="1"/>
  <c r="F30" i="27"/>
  <c r="F70" i="23" s="1"/>
  <c r="G30" i="27"/>
  <c r="G70" i="23" s="1"/>
  <c r="H30" i="27"/>
  <c r="H70" i="23" s="1"/>
  <c r="I30" i="27"/>
  <c r="I70" i="23" s="1"/>
  <c r="J30" i="27"/>
  <c r="J70" i="23" s="1"/>
  <c r="K30" i="27"/>
  <c r="K70" i="23" s="1"/>
  <c r="L30" i="27"/>
  <c r="L70" i="23" s="1"/>
  <c r="M30" i="27"/>
  <c r="M70" i="23" s="1"/>
  <c r="N30" i="27"/>
  <c r="N70" i="23" s="1"/>
  <c r="O30" i="27"/>
  <c r="O70" i="23" s="1"/>
  <c r="P30" i="27"/>
  <c r="P70" i="23" s="1"/>
  <c r="Q30" i="27"/>
  <c r="Q70" i="23" s="1"/>
  <c r="R30" i="27"/>
  <c r="R70" i="23" s="1"/>
  <c r="S30" i="27"/>
  <c r="D30" i="27"/>
  <c r="D70" i="23" s="1"/>
  <c r="E7" i="27"/>
  <c r="F7" i="27"/>
  <c r="G7" i="27"/>
  <c r="H7" i="27"/>
  <c r="I7" i="27"/>
  <c r="J7" i="27"/>
  <c r="K7" i="27"/>
  <c r="L7" i="27"/>
  <c r="M7" i="27"/>
  <c r="N7" i="27"/>
  <c r="O7" i="27"/>
  <c r="P7" i="27"/>
  <c r="Q7" i="27"/>
  <c r="R7" i="27"/>
  <c r="S7" i="27"/>
  <c r="S42" i="23"/>
  <c r="Q52" i="23" l="1"/>
  <c r="Q104" i="23"/>
  <c r="Q31" i="23"/>
  <c r="Q29" i="23" s="1"/>
  <c r="E52" i="23"/>
  <c r="E50" i="23" s="1"/>
  <c r="E104" i="23"/>
  <c r="E31" i="23"/>
  <c r="E29" i="23" s="1"/>
  <c r="L104" i="23"/>
  <c r="L31" i="23"/>
  <c r="L29" i="23" s="1"/>
  <c r="L52" i="23"/>
  <c r="H104" i="23"/>
  <c r="H31" i="23"/>
  <c r="H29" i="23" s="1"/>
  <c r="H52" i="23"/>
  <c r="H50" i="23" s="1"/>
  <c r="K104" i="23"/>
  <c r="K31" i="23"/>
  <c r="K29" i="23" s="1"/>
  <c r="K52" i="23"/>
  <c r="G104" i="23"/>
  <c r="G31" i="23"/>
  <c r="G29" i="23" s="1"/>
  <c r="G52" i="23"/>
  <c r="M52" i="23"/>
  <c r="M50" i="23" s="1"/>
  <c r="M104" i="23"/>
  <c r="M31" i="23"/>
  <c r="M29" i="23" s="1"/>
  <c r="I52" i="23"/>
  <c r="I104" i="23"/>
  <c r="I31" i="23"/>
  <c r="I29" i="23" s="1"/>
  <c r="P104" i="23"/>
  <c r="P31" i="23"/>
  <c r="P29" i="23" s="1"/>
  <c r="P52" i="23"/>
  <c r="P50" i="23" s="1"/>
  <c r="O104" i="23"/>
  <c r="O31" i="23"/>
  <c r="O29" i="23" s="1"/>
  <c r="O52" i="23"/>
  <c r="R31" i="23"/>
  <c r="R29" i="23" s="1"/>
  <c r="R52" i="23"/>
  <c r="R50" i="23" s="1"/>
  <c r="R104" i="23"/>
  <c r="N104" i="23"/>
  <c r="N31" i="23"/>
  <c r="N29" i="23" s="1"/>
  <c r="N52" i="23"/>
  <c r="N50" i="23" s="1"/>
  <c r="J104" i="23"/>
  <c r="J31" i="23"/>
  <c r="J29" i="23" s="1"/>
  <c r="J52" i="23"/>
  <c r="F104" i="23"/>
  <c r="F31" i="23"/>
  <c r="F29" i="23" s="1"/>
  <c r="F52" i="23"/>
  <c r="O50" i="23"/>
  <c r="K50" i="23"/>
  <c r="G50" i="23"/>
  <c r="L50" i="23"/>
  <c r="J50" i="23"/>
  <c r="F50" i="23"/>
  <c r="Q50" i="23"/>
  <c r="I50" i="23"/>
  <c r="R25" i="33"/>
  <c r="S5" i="17"/>
  <c r="G25" i="33"/>
  <c r="S11" i="33"/>
  <c r="S6" i="33"/>
  <c r="G14" i="33"/>
  <c r="G21" i="19" s="1"/>
  <c r="K14" i="33"/>
  <c r="K21" i="19" s="1"/>
  <c r="O14" i="33"/>
  <c r="O21" i="19" s="1"/>
  <c r="D14" i="33"/>
  <c r="D21" i="19" s="1"/>
  <c r="H14" i="33"/>
  <c r="H21" i="19" s="1"/>
  <c r="L14" i="33"/>
  <c r="L21" i="19" s="1"/>
  <c r="P14" i="33"/>
  <c r="P21" i="19" s="1"/>
  <c r="E14" i="33"/>
  <c r="E21" i="19" s="1"/>
  <c r="I14" i="33"/>
  <c r="I21" i="19" s="1"/>
  <c r="M14" i="33"/>
  <c r="M21" i="19" s="1"/>
  <c r="Q14" i="33"/>
  <c r="Q21" i="19" s="1"/>
  <c r="S7" i="33"/>
  <c r="F14" i="33"/>
  <c r="F21" i="19" s="1"/>
  <c r="J14" i="33"/>
  <c r="J21" i="19" s="1"/>
  <c r="N14" i="33"/>
  <c r="N21" i="19" s="1"/>
  <c r="R14" i="33"/>
  <c r="R21" i="19" s="1"/>
  <c r="O25" i="33"/>
  <c r="S12" i="33"/>
  <c r="D25" i="33"/>
  <c r="H25" i="33"/>
  <c r="L25" i="33"/>
  <c r="P25" i="33"/>
  <c r="K25" i="33"/>
  <c r="E25" i="33"/>
  <c r="I25" i="33"/>
  <c r="M25" i="33"/>
  <c r="Q25" i="33"/>
  <c r="F25" i="33"/>
  <c r="J25" i="33"/>
  <c r="N25" i="33"/>
  <c r="E99" i="23"/>
  <c r="N99" i="2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M99" i="23"/>
  <c r="I99" i="23"/>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L99" i="23"/>
  <c r="H99" i="23"/>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O99" i="23"/>
  <c r="K99" i="23"/>
  <c r="G99" i="23"/>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F99" i="23"/>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O9" i="23"/>
  <c r="K9" i="23"/>
  <c r="G9" i="23"/>
  <c r="R9" i="23"/>
  <c r="N9" i="23"/>
  <c r="J9" i="23"/>
  <c r="F9" i="23"/>
  <c r="Q9" i="23"/>
  <c r="M9" i="23"/>
  <c r="I9" i="23"/>
  <c r="E9" i="23"/>
  <c r="P9" i="23"/>
  <c r="L9" i="23"/>
  <c r="S21" i="19" l="1"/>
  <c r="P36" i="93"/>
  <c r="P16" i="92"/>
  <c r="P25" i="38" s="1"/>
  <c r="K36" i="93"/>
  <c r="K16" i="92"/>
  <c r="K25" i="38" s="1"/>
  <c r="J36" i="93"/>
  <c r="J16" i="92"/>
  <c r="J25" i="38" s="1"/>
  <c r="I36" i="93"/>
  <c r="I16" i="92"/>
  <c r="I25" i="38" s="1"/>
  <c r="O36" i="93"/>
  <c r="O16" i="92"/>
  <c r="O25" i="38" s="1"/>
  <c r="M36" i="93"/>
  <c r="M16" i="92"/>
  <c r="M25" i="38" s="1"/>
  <c r="G36" i="93"/>
  <c r="G16" i="92"/>
  <c r="G25" i="38" s="1"/>
  <c r="F36" i="93"/>
  <c r="F16" i="92"/>
  <c r="F25" i="38" s="1"/>
  <c r="E36" i="93"/>
  <c r="E16" i="92"/>
  <c r="E25" i="38" s="1"/>
  <c r="H36" i="93"/>
  <c r="H16" i="92"/>
  <c r="H25" i="38" s="1"/>
  <c r="N36" i="93"/>
  <c r="N16" i="92"/>
  <c r="N25" i="38" s="1"/>
  <c r="R36" i="93"/>
  <c r="R16" i="92"/>
  <c r="R25" i="38" s="1"/>
  <c r="Q36" i="93"/>
  <c r="Q16" i="92"/>
  <c r="Q25" i="38" s="1"/>
  <c r="D36" i="93"/>
  <c r="D16" i="92"/>
  <c r="D25" i="38" s="1"/>
  <c r="F67" i="23"/>
  <c r="J62" i="23"/>
  <c r="N62" i="23"/>
  <c r="R62" i="23"/>
  <c r="L67" i="23"/>
  <c r="D62" i="23"/>
  <c r="I67" i="23"/>
  <c r="Q67" i="23"/>
  <c r="G62" i="23"/>
  <c r="K62" i="23"/>
  <c r="O62" i="23"/>
  <c r="H67" i="23"/>
  <c r="P67" i="23"/>
  <c r="E67" i="23"/>
  <c r="M67" i="23"/>
  <c r="F62" i="23"/>
  <c r="J67" i="23"/>
  <c r="N67" i="23"/>
  <c r="R67" i="23"/>
  <c r="L62" i="23"/>
  <c r="D67"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M27" i="33" s="1"/>
  <c r="M23" i="19" s="1"/>
  <c r="N63" i="17"/>
  <c r="G63" i="17"/>
  <c r="J63" i="17"/>
  <c r="E63" i="17"/>
  <c r="K63" i="17"/>
  <c r="H63" i="17"/>
  <c r="R63" i="17"/>
  <c r="I63" i="17"/>
  <c r="F63" i="17"/>
  <c r="S99" i="23"/>
  <c r="L62" i="17"/>
  <c r="J60" i="17"/>
  <c r="Q62" i="17"/>
  <c r="D62" i="17"/>
  <c r="P62" i="17"/>
  <c r="E62" i="17"/>
  <c r="R60" i="17"/>
  <c r="I62" i="17"/>
  <c r="M61" i="17"/>
  <c r="I61" i="17"/>
  <c r="G60" i="17"/>
  <c r="E61" i="17"/>
  <c r="Q61" i="17"/>
  <c r="K83" i="17"/>
  <c r="N83" i="17"/>
  <c r="M83" i="17"/>
  <c r="P83" i="17"/>
  <c r="N61" i="17"/>
  <c r="O60" i="17"/>
  <c r="E60" i="17"/>
  <c r="N62" i="17"/>
  <c r="O61" i="17"/>
  <c r="P60" i="17"/>
  <c r="P61" i="17"/>
  <c r="G83" i="17"/>
  <c r="J83" i="17"/>
  <c r="I83" i="17"/>
  <c r="L83" i="17"/>
  <c r="R61" i="17"/>
  <c r="D60" i="17"/>
  <c r="Q60" i="17"/>
  <c r="F62" i="17"/>
  <c r="R62" i="17"/>
  <c r="D61" i="17"/>
  <c r="G62" i="17"/>
  <c r="M60" i="17"/>
  <c r="F83" i="17"/>
  <c r="E83" i="17"/>
  <c r="H83" i="17"/>
  <c r="F61" i="17"/>
  <c r="G61" i="17"/>
  <c r="H60" i="17"/>
  <c r="O62" i="17"/>
  <c r="O83" i="17"/>
  <c r="R83" i="17"/>
  <c r="Q83" i="17"/>
  <c r="D83" i="17"/>
  <c r="J61" i="17"/>
  <c r="K60" i="17"/>
  <c r="L61" i="17"/>
  <c r="J62" i="17"/>
  <c r="K61" i="17"/>
  <c r="L60" i="17"/>
  <c r="H61" i="17"/>
  <c r="S9" i="23"/>
  <c r="R76" i="19" l="1"/>
  <c r="R81" i="19"/>
  <c r="R77" i="19"/>
  <c r="G81" i="19"/>
  <c r="G76" i="19"/>
  <c r="G77" i="19"/>
  <c r="L77" i="19"/>
  <c r="L81" i="19"/>
  <c r="L76" i="19"/>
  <c r="I81" i="19"/>
  <c r="I76" i="19"/>
  <c r="I77" i="19"/>
  <c r="H56" i="23"/>
  <c r="F76" i="19"/>
  <c r="F77" i="19"/>
  <c r="F81" i="19"/>
  <c r="P77" i="19"/>
  <c r="P76" i="19"/>
  <c r="P81" i="19"/>
  <c r="O81" i="19"/>
  <c r="O76" i="19"/>
  <c r="O77" i="19"/>
  <c r="M77" i="19"/>
  <c r="M81" i="19"/>
  <c r="M76" i="19"/>
  <c r="D77" i="19"/>
  <c r="D81" i="19"/>
  <c r="D76" i="19"/>
  <c r="H77" i="19"/>
  <c r="H76" i="19"/>
  <c r="H81" i="19"/>
  <c r="N76" i="19"/>
  <c r="N77" i="19"/>
  <c r="N81" i="19"/>
  <c r="Q81" i="19"/>
  <c r="Q77" i="19"/>
  <c r="Q76" i="19"/>
  <c r="E77" i="19"/>
  <c r="E81" i="19"/>
  <c r="E76" i="19"/>
  <c r="J76" i="19"/>
  <c r="J81" i="19"/>
  <c r="J77" i="19"/>
  <c r="K81" i="19"/>
  <c r="K76" i="19"/>
  <c r="K77" i="19"/>
  <c r="L46" i="92"/>
  <c r="L112" i="38" s="1"/>
  <c r="L123" i="93"/>
  <c r="L127" i="93" s="1"/>
  <c r="D123" i="93"/>
  <c r="D46" i="92"/>
  <c r="D112" i="38" s="1"/>
  <c r="S43" i="92"/>
  <c r="S46" i="92" s="1"/>
  <c r="S112" i="38" s="1"/>
  <c r="H46" i="92"/>
  <c r="H112" i="38" s="1"/>
  <c r="H123" i="93"/>
  <c r="H127" i="93" s="1"/>
  <c r="I46" i="92"/>
  <c r="I112" i="38" s="1"/>
  <c r="I123" i="93"/>
  <c r="I127" i="93" s="1"/>
  <c r="N46" i="92"/>
  <c r="N112" i="38" s="1"/>
  <c r="N123" i="93"/>
  <c r="N127" i="93" s="1"/>
  <c r="O46" i="92"/>
  <c r="O112" i="38" s="1"/>
  <c r="O123" i="93"/>
  <c r="O127" i="93" s="1"/>
  <c r="Q46" i="92"/>
  <c r="Q112" i="38" s="1"/>
  <c r="Q123" i="93"/>
  <c r="Q127" i="93" s="1"/>
  <c r="E46" i="92"/>
  <c r="E112" i="38" s="1"/>
  <c r="E123" i="93"/>
  <c r="E127" i="93" s="1"/>
  <c r="J46" i="92"/>
  <c r="J112" i="38" s="1"/>
  <c r="J123" i="93"/>
  <c r="J127" i="93" s="1"/>
  <c r="K46" i="92"/>
  <c r="K112" i="38" s="1"/>
  <c r="K123" i="93"/>
  <c r="K127" i="93" s="1"/>
  <c r="M46" i="92"/>
  <c r="M112" i="38" s="1"/>
  <c r="M123" i="93"/>
  <c r="M127" i="93" s="1"/>
  <c r="R46" i="92"/>
  <c r="R112" i="38" s="1"/>
  <c r="R123" i="93"/>
  <c r="R127" i="93" s="1"/>
  <c r="F46" i="92"/>
  <c r="F112" i="38" s="1"/>
  <c r="F123" i="93"/>
  <c r="F127" i="93" s="1"/>
  <c r="G46" i="92"/>
  <c r="G112" i="38" s="1"/>
  <c r="G123" i="93"/>
  <c r="G127" i="93" s="1"/>
  <c r="P46" i="92"/>
  <c r="P112" i="38" s="1"/>
  <c r="P123" i="93"/>
  <c r="P127" i="93" s="1"/>
  <c r="L36" i="93"/>
  <c r="S36" i="93" s="1"/>
  <c r="S40" i="93" s="1"/>
  <c r="L16" i="92"/>
  <c r="L25" i="38" s="1"/>
  <c r="D40" i="93"/>
  <c r="H40" i="93"/>
  <c r="M40" i="93"/>
  <c r="K40" i="93"/>
  <c r="N40" i="93"/>
  <c r="G40" i="93"/>
  <c r="J40" i="93"/>
  <c r="R40" i="93"/>
  <c r="F40" i="93"/>
  <c r="I40" i="93"/>
  <c r="S13" i="92"/>
  <c r="Q40" i="93"/>
  <c r="E40" i="93"/>
  <c r="O40" i="93"/>
  <c r="P40" i="93"/>
  <c r="S62" i="23"/>
  <c r="S67" i="23"/>
  <c r="F56" i="23"/>
  <c r="N46" i="17"/>
  <c r="N50" i="17" s="1"/>
  <c r="N90" i="38" s="1"/>
  <c r="O56" i="23"/>
  <c r="E46" i="17"/>
  <c r="E50" i="17" s="1"/>
  <c r="E56" i="23"/>
  <c r="H46" i="17"/>
  <c r="H50" i="17" s="1"/>
  <c r="P56" i="23"/>
  <c r="K56" i="23"/>
  <c r="P46" i="17"/>
  <c r="P50" i="17" s="1"/>
  <c r="J56" i="23"/>
  <c r="F46" i="17"/>
  <c r="F50" i="17" s="1"/>
  <c r="L46" i="17"/>
  <c r="L50" i="17" s="1"/>
  <c r="Q56" i="23"/>
  <c r="R56" i="23"/>
  <c r="I46" i="17"/>
  <c r="I50" i="17" s="1"/>
  <c r="M46" i="17"/>
  <c r="M50" i="17" s="1"/>
  <c r="D46" i="17"/>
  <c r="D50" i="17" s="1"/>
  <c r="Q46" i="17"/>
  <c r="Q50" i="17" s="1"/>
  <c r="G46" i="17"/>
  <c r="G50" i="17" s="1"/>
  <c r="N56" i="23"/>
  <c r="O46" i="17"/>
  <c r="O50" i="17" s="1"/>
  <c r="S46" i="17"/>
  <c r="K46" i="17"/>
  <c r="K50" i="17" s="1"/>
  <c r="R46" i="17"/>
  <c r="R50" i="17" s="1"/>
  <c r="J46" i="17"/>
  <c r="J50" i="17" s="1"/>
  <c r="D56" i="23"/>
  <c r="M56" i="23"/>
  <c r="I56" i="23"/>
  <c r="G56" i="23"/>
  <c r="L56" i="23"/>
  <c r="S29" i="23"/>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L23" i="19" s="1"/>
  <c r="K27" i="33"/>
  <c r="K23" i="19" s="1"/>
  <c r="Q27" i="33"/>
  <c r="Q23" i="19" s="1"/>
  <c r="O27" i="33"/>
  <c r="O23" i="19" s="1"/>
  <c r="D27" i="33"/>
  <c r="D23" i="19" s="1"/>
  <c r="H27" i="33"/>
  <c r="H23" i="19" s="1"/>
  <c r="J27" i="33"/>
  <c r="J23" i="19" s="1"/>
  <c r="F27" i="33"/>
  <c r="F23" i="19" s="1"/>
  <c r="P27" i="33"/>
  <c r="P23" i="19" s="1"/>
  <c r="R27" i="33"/>
  <c r="R23" i="19" s="1"/>
  <c r="G27" i="33"/>
  <c r="G23" i="19" s="1"/>
  <c r="E27" i="33"/>
  <c r="E23" i="19" s="1"/>
  <c r="I27" i="33"/>
  <c r="I23" i="19" s="1"/>
  <c r="N27" i="33"/>
  <c r="N23" i="19" s="1"/>
  <c r="S83" i="17"/>
  <c r="E115" i="38" l="1"/>
  <c r="I115" i="38"/>
  <c r="M115" i="38"/>
  <c r="Q115" i="38"/>
  <c r="E113" i="38"/>
  <c r="I113" i="38"/>
  <c r="M113" i="38"/>
  <c r="Q113" i="38"/>
  <c r="F115" i="38"/>
  <c r="J115" i="38"/>
  <c r="N115" i="38"/>
  <c r="R115" i="38"/>
  <c r="F113" i="38"/>
  <c r="J113" i="38"/>
  <c r="N113" i="38"/>
  <c r="R113" i="38"/>
  <c r="G115" i="38"/>
  <c r="K115" i="38"/>
  <c r="O115" i="38"/>
  <c r="S115" i="38"/>
  <c r="G113" i="38"/>
  <c r="K113" i="38"/>
  <c r="O113" i="38"/>
  <c r="S113" i="38"/>
  <c r="H115" i="38"/>
  <c r="L115" i="38"/>
  <c r="P115" i="38"/>
  <c r="D115" i="38"/>
  <c r="H113" i="38"/>
  <c r="L113" i="38"/>
  <c r="P113" i="38"/>
  <c r="D113" i="38"/>
  <c r="D127" i="93"/>
  <c r="S123" i="93"/>
  <c r="S127" i="93" s="1"/>
  <c r="S16" i="92"/>
  <c r="S25" i="38" s="1"/>
  <c r="D26" i="38" s="1"/>
  <c r="L40" i="93"/>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R89" i="38"/>
  <c r="G90" i="38"/>
  <c r="I89" i="38"/>
  <c r="K89" i="38"/>
  <c r="K90" i="38"/>
  <c r="D89" i="38"/>
  <c r="E39" i="23"/>
  <c r="O39" i="23"/>
  <c r="G27" i="17"/>
  <c r="G35" i="17" s="1"/>
  <c r="K39" i="23"/>
  <c r="J27" i="17"/>
  <c r="J35" i="17" s="1"/>
  <c r="R27" i="17"/>
  <c r="R35" i="17" s="1"/>
  <c r="H27" i="17"/>
  <c r="H35" i="17" s="1"/>
  <c r="L39" i="23"/>
  <c r="H39" i="23"/>
  <c r="P39" i="23"/>
  <c r="N39" i="23"/>
  <c r="D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R39" i="23"/>
  <c r="I39" i="23"/>
  <c r="D27" i="17"/>
  <c r="D35" i="17" s="1"/>
  <c r="Q41" i="23" l="1"/>
  <c r="D41" i="23"/>
  <c r="L41" i="23"/>
  <c r="N41" i="23"/>
  <c r="N37" i="17" s="1"/>
  <c r="N39" i="17" s="1"/>
  <c r="I41" i="23"/>
  <c r="P41" i="23"/>
  <c r="O41" i="23"/>
  <c r="K41" i="23"/>
  <c r="J41" i="23"/>
  <c r="R41" i="23"/>
  <c r="G41" i="23"/>
  <c r="F41" i="23"/>
  <c r="M41" i="23"/>
  <c r="H41" i="23"/>
  <c r="E41" i="23"/>
  <c r="E28" i="38"/>
  <c r="M28" i="38"/>
  <c r="H26" i="38"/>
  <c r="F28" i="38"/>
  <c r="J28" i="38"/>
  <c r="N28" i="38"/>
  <c r="R28" i="38"/>
  <c r="E26" i="38"/>
  <c r="I26" i="38"/>
  <c r="M26" i="38"/>
  <c r="Q26" i="38"/>
  <c r="G28" i="38"/>
  <c r="O28" i="38"/>
  <c r="F26" i="38"/>
  <c r="N26" i="38"/>
  <c r="K28" i="38"/>
  <c r="S28" i="38"/>
  <c r="J26" i="38"/>
  <c r="R26" i="38"/>
  <c r="H28" i="38"/>
  <c r="L28" i="38"/>
  <c r="P28" i="38"/>
  <c r="D28" i="38"/>
  <c r="G26" i="38"/>
  <c r="K26" i="38"/>
  <c r="O26" i="38"/>
  <c r="I28" i="38"/>
  <c r="Q28" i="38"/>
  <c r="S26" i="38"/>
  <c r="L26" i="38"/>
  <c r="P26" i="38"/>
  <c r="H34" i="92"/>
  <c r="H76" i="38" s="1"/>
  <c r="H87" i="93"/>
  <c r="H91" i="93" s="1"/>
  <c r="M87" i="93"/>
  <c r="M91" i="93" s="1"/>
  <c r="M34" i="92"/>
  <c r="M76" i="38" s="1"/>
  <c r="K34" i="92"/>
  <c r="K76" i="38" s="1"/>
  <c r="K87" i="93"/>
  <c r="K91" i="93" s="1"/>
  <c r="P34" i="92"/>
  <c r="P76" i="38" s="1"/>
  <c r="P87" i="93"/>
  <c r="P91" i="93" s="1"/>
  <c r="N34" i="92"/>
  <c r="N76" i="38" s="1"/>
  <c r="N87" i="93"/>
  <c r="N91" i="93" s="1"/>
  <c r="J34" i="92"/>
  <c r="J76" i="38" s="1"/>
  <c r="J87" i="93"/>
  <c r="J91" i="93" s="1"/>
  <c r="Q87" i="93"/>
  <c r="Q91" i="93" s="1"/>
  <c r="Q34" i="92"/>
  <c r="Q76" i="38" s="1"/>
  <c r="G34" i="92"/>
  <c r="G76" i="38" s="1"/>
  <c r="G87" i="93"/>
  <c r="G91" i="93" s="1"/>
  <c r="O87" i="93"/>
  <c r="O91" i="93" s="1"/>
  <c r="O34" i="92"/>
  <c r="O76" i="38" s="1"/>
  <c r="I34" i="92"/>
  <c r="I76" i="38" s="1"/>
  <c r="I87" i="93"/>
  <c r="I91" i="93" s="1"/>
  <c r="L34" i="92"/>
  <c r="L76" i="38" s="1"/>
  <c r="L87" i="93"/>
  <c r="L91" i="93" s="1"/>
  <c r="P69" i="93"/>
  <c r="P28" i="92"/>
  <c r="P58" i="38" s="1"/>
  <c r="D87" i="93"/>
  <c r="D34" i="92"/>
  <c r="D76" i="38" s="1"/>
  <c r="S31" i="92"/>
  <c r="S34" i="92" s="1"/>
  <c r="S76" i="38" s="1"/>
  <c r="F34" i="92"/>
  <c r="F76" i="38" s="1"/>
  <c r="F87" i="93"/>
  <c r="F91" i="93" s="1"/>
  <c r="E34" i="92"/>
  <c r="E76" i="38" s="1"/>
  <c r="E87" i="93"/>
  <c r="E91" i="93" s="1"/>
  <c r="R34" i="92"/>
  <c r="R76" i="38" s="1"/>
  <c r="R87" i="93"/>
  <c r="R91" i="93" s="1"/>
  <c r="J70" i="17"/>
  <c r="J68" i="17"/>
  <c r="O70" i="17"/>
  <c r="O68" i="17"/>
  <c r="P70" i="17"/>
  <c r="P68" i="17"/>
  <c r="I70" i="17"/>
  <c r="I68" i="17"/>
  <c r="N70" i="17"/>
  <c r="N68" i="17"/>
  <c r="H70" i="17"/>
  <c r="H68" i="17"/>
  <c r="D70" i="17"/>
  <c r="D68" i="17"/>
  <c r="S87" i="23"/>
  <c r="K68" i="17"/>
  <c r="K71" i="17"/>
  <c r="G70" i="17"/>
  <c r="G68" i="17"/>
  <c r="R70" i="17"/>
  <c r="R68" i="17"/>
  <c r="M70" i="17"/>
  <c r="M68" i="17"/>
  <c r="Q70" i="17"/>
  <c r="Q68" i="17"/>
  <c r="E70" i="17"/>
  <c r="E68" i="17"/>
  <c r="F68" i="17"/>
  <c r="F71" i="17"/>
  <c r="L68" i="17"/>
  <c r="L71" i="17"/>
  <c r="Q37" i="17"/>
  <c r="Q39" i="17" s="1"/>
  <c r="G37" i="17"/>
  <c r="G39" i="17" s="1"/>
  <c r="I37" i="17"/>
  <c r="I39" i="17" s="1"/>
  <c r="J37" i="17"/>
  <c r="J39" i="17" s="1"/>
  <c r="L37" i="17"/>
  <c r="L39" i="17" s="1"/>
  <c r="M37" i="17"/>
  <c r="M39" i="17" s="1"/>
  <c r="C5" i="46"/>
  <c r="S35" i="17"/>
  <c r="S38" i="17" s="1"/>
  <c r="E37" i="17"/>
  <c r="E39" i="17" s="1"/>
  <c r="S39" i="23"/>
  <c r="O37" i="17"/>
  <c r="O39" i="17" s="1"/>
  <c r="C8" i="46" l="1"/>
  <c r="H37" i="17"/>
  <c r="H39" i="17" s="1"/>
  <c r="R37" i="17"/>
  <c r="R39" i="17" s="1"/>
  <c r="P37" i="17"/>
  <c r="P39" i="17" s="1"/>
  <c r="F37" i="17"/>
  <c r="F39" i="17" s="1"/>
  <c r="K37" i="17"/>
  <c r="K39" i="17" s="1"/>
  <c r="E77" i="38"/>
  <c r="I77" i="38"/>
  <c r="M77" i="38"/>
  <c r="Q77" i="38"/>
  <c r="F77" i="38"/>
  <c r="J77" i="38"/>
  <c r="N77" i="38"/>
  <c r="G77" i="38"/>
  <c r="K77" i="38"/>
  <c r="O77" i="38"/>
  <c r="S77" i="38"/>
  <c r="L77" i="38"/>
  <c r="P77" i="38"/>
  <c r="R77" i="38"/>
  <c r="H77" i="38"/>
  <c r="D77" i="38"/>
  <c r="E79" i="38"/>
  <c r="M79" i="38"/>
  <c r="F79" i="38"/>
  <c r="J79" i="38"/>
  <c r="N79" i="38"/>
  <c r="R79" i="38"/>
  <c r="G79" i="38"/>
  <c r="O79" i="38"/>
  <c r="S79" i="38"/>
  <c r="K79" i="38"/>
  <c r="H79" i="38"/>
  <c r="L79" i="38"/>
  <c r="P79" i="38"/>
  <c r="D79" i="38"/>
  <c r="I79" i="38"/>
  <c r="Q79" i="38"/>
  <c r="E69" i="93"/>
  <c r="E28" i="92"/>
  <c r="E58" i="38" s="1"/>
  <c r="L28" i="92"/>
  <c r="L58" i="38" s="1"/>
  <c r="L69" i="93"/>
  <c r="O69" i="93"/>
  <c r="O28" i="92"/>
  <c r="O58" i="38" s="1"/>
  <c r="M28" i="92"/>
  <c r="M58" i="38" s="1"/>
  <c r="M69" i="93"/>
  <c r="H28" i="92"/>
  <c r="H58" i="38" s="1"/>
  <c r="H69" i="93"/>
  <c r="F28" i="92"/>
  <c r="F58" i="38" s="1"/>
  <c r="F69" i="93"/>
  <c r="G28" i="92"/>
  <c r="G58" i="38" s="1"/>
  <c r="G69" i="93"/>
  <c r="Q69" i="93"/>
  <c r="Q28" i="92"/>
  <c r="Q58" i="38" s="1"/>
  <c r="R28" i="92"/>
  <c r="R58" i="38" s="1"/>
  <c r="R69" i="93"/>
  <c r="P73" i="93"/>
  <c r="J28" i="92"/>
  <c r="J58" i="38" s="1"/>
  <c r="J69" i="93"/>
  <c r="D91" i="93"/>
  <c r="S87" i="93"/>
  <c r="S91" i="93" s="1"/>
  <c r="N28" i="92"/>
  <c r="N58" i="38" s="1"/>
  <c r="N69" i="93"/>
  <c r="K28" i="92"/>
  <c r="K58" i="38" s="1"/>
  <c r="K69" i="93"/>
  <c r="I28" i="92"/>
  <c r="I58" i="38" s="1"/>
  <c r="I69" i="93"/>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H40" i="92" l="1"/>
  <c r="H94" i="38" s="1"/>
  <c r="H105" i="93"/>
  <c r="H109" i="93" s="1"/>
  <c r="I40" i="92"/>
  <c r="I94" i="38" s="1"/>
  <c r="I105" i="93"/>
  <c r="I109" i="93" s="1"/>
  <c r="E40" i="92"/>
  <c r="E94" i="38" s="1"/>
  <c r="E105" i="93"/>
  <c r="E109" i="93" s="1"/>
  <c r="P40" i="92"/>
  <c r="P94" i="38" s="1"/>
  <c r="P105" i="93"/>
  <c r="Q40" i="92"/>
  <c r="Q94" i="38" s="1"/>
  <c r="Q105" i="93"/>
  <c r="Q109" i="93" s="1"/>
  <c r="R40" i="92"/>
  <c r="R94" i="38" s="1"/>
  <c r="R105" i="93"/>
  <c r="R109" i="93" s="1"/>
  <c r="N40" i="92"/>
  <c r="N94" i="38" s="1"/>
  <c r="N105" i="93"/>
  <c r="N109" i="93" s="1"/>
  <c r="G40" i="92"/>
  <c r="G94" i="38" s="1"/>
  <c r="G105" i="93"/>
  <c r="G109" i="93" s="1"/>
  <c r="O40" i="92"/>
  <c r="O94" i="38" s="1"/>
  <c r="O105" i="93"/>
  <c r="O109" i="93" s="1"/>
  <c r="M40" i="92"/>
  <c r="M94" i="38" s="1"/>
  <c r="M105" i="93"/>
  <c r="M109" i="93" s="1"/>
  <c r="J40" i="92"/>
  <c r="J94" i="38" s="1"/>
  <c r="J105" i="93"/>
  <c r="J109" i="93" s="1"/>
  <c r="D40" i="92"/>
  <c r="D94" i="38" s="1"/>
  <c r="D105" i="93"/>
  <c r="S37" i="92"/>
  <c r="S40" i="92" s="1"/>
  <c r="S94" i="38" s="1"/>
  <c r="K40" i="92"/>
  <c r="K94" i="38" s="1"/>
  <c r="K105" i="93"/>
  <c r="K109" i="93" s="1"/>
  <c r="F40" i="92"/>
  <c r="F94" i="38" s="1"/>
  <c r="F105" i="93"/>
  <c r="F109" i="93" s="1"/>
  <c r="L40" i="92"/>
  <c r="L94" i="38" s="1"/>
  <c r="L105" i="93"/>
  <c r="L109" i="93" s="1"/>
  <c r="D28" i="92"/>
  <c r="D58" i="38" s="1"/>
  <c r="D69" i="93"/>
  <c r="S25" i="92"/>
  <c r="K73" i="93"/>
  <c r="J73" i="93"/>
  <c r="M73" i="93"/>
  <c r="O73" i="93"/>
  <c r="N73" i="93"/>
  <c r="G73" i="93"/>
  <c r="I73" i="93"/>
  <c r="R73" i="93"/>
  <c r="Q73" i="93"/>
  <c r="H73" i="93"/>
  <c r="F73" i="93"/>
  <c r="L73" i="93"/>
  <c r="E73" i="93"/>
  <c r="E43" i="23"/>
  <c r="D43" i="23"/>
  <c r="S39" i="17"/>
  <c r="H43" i="23"/>
  <c r="R43" i="23"/>
  <c r="F43" i="23"/>
  <c r="L43" i="23"/>
  <c r="K43" i="23"/>
  <c r="J43" i="23"/>
  <c r="O43" i="23"/>
  <c r="Q43" i="23"/>
  <c r="I43" i="23"/>
  <c r="P43" i="23"/>
  <c r="G43" i="23"/>
  <c r="N43" i="23"/>
  <c r="M43" i="23"/>
  <c r="H97" i="38" l="1"/>
  <c r="L97" i="38"/>
  <c r="P97" i="38"/>
  <c r="D97" i="38"/>
  <c r="F97" i="38"/>
  <c r="N97" i="38"/>
  <c r="R97" i="38"/>
  <c r="K97" i="38"/>
  <c r="O97" i="38"/>
  <c r="E97" i="38"/>
  <c r="I97" i="38"/>
  <c r="M97" i="38"/>
  <c r="Q97" i="38"/>
  <c r="J97" i="38"/>
  <c r="G97" i="38"/>
  <c r="S97" i="38"/>
  <c r="F95" i="38"/>
  <c r="J95" i="38"/>
  <c r="N95" i="38"/>
  <c r="R95" i="38"/>
  <c r="G95" i="38"/>
  <c r="K95" i="38"/>
  <c r="O95" i="38"/>
  <c r="S95" i="38"/>
  <c r="H95" i="38"/>
  <c r="L95" i="38"/>
  <c r="P95" i="38"/>
  <c r="D95" i="38"/>
  <c r="E95" i="38"/>
  <c r="I95" i="38"/>
  <c r="M95" i="38"/>
  <c r="Q95" i="38"/>
  <c r="S105" i="93"/>
  <c r="S109" i="93" s="1"/>
  <c r="D109" i="93"/>
  <c r="P109" i="93"/>
  <c r="S28" i="92"/>
  <c r="S58" i="38" s="1"/>
  <c r="D73" i="93"/>
  <c r="S69" i="93"/>
  <c r="S73" i="93" s="1"/>
  <c r="S43" i="23"/>
  <c r="I61" i="38" l="1"/>
  <c r="E60" i="38"/>
  <c r="Q60" i="38"/>
  <c r="I59" i="38"/>
  <c r="F61" i="38"/>
  <c r="J61" i="38"/>
  <c r="N61" i="38"/>
  <c r="R61" i="38"/>
  <c r="F60" i="38"/>
  <c r="J60" i="38"/>
  <c r="N60" i="38"/>
  <c r="R60" i="38"/>
  <c r="F59" i="38"/>
  <c r="J59" i="38"/>
  <c r="N59" i="38"/>
  <c r="R59" i="38"/>
  <c r="K61" i="38"/>
  <c r="O61" i="38"/>
  <c r="G60" i="38"/>
  <c r="O60" i="38"/>
  <c r="S60" i="38"/>
  <c r="K59" i="38"/>
  <c r="S59" i="38"/>
  <c r="G61" i="38"/>
  <c r="S61" i="38"/>
  <c r="K60" i="38"/>
  <c r="G59" i="38"/>
  <c r="O59" i="38"/>
  <c r="H61" i="38"/>
  <c r="L61" i="38"/>
  <c r="P61" i="38"/>
  <c r="D61" i="38"/>
  <c r="H60" i="38"/>
  <c r="L60" i="38"/>
  <c r="P60" i="38"/>
  <c r="D60" i="38"/>
  <c r="H59" i="38"/>
  <c r="L59" i="38"/>
  <c r="P59" i="38"/>
  <c r="D59" i="38"/>
  <c r="E61" i="38"/>
  <c r="M61" i="38"/>
  <c r="Q61" i="38"/>
  <c r="I60" i="38"/>
  <c r="M60" i="38"/>
  <c r="E59" i="38"/>
  <c r="M59" i="38"/>
  <c r="Q59" i="38"/>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D124" i="38"/>
  <c r="Q45" i="60" l="1"/>
  <c r="L45" i="60"/>
  <c r="I45" i="60"/>
  <c r="N45" i="60"/>
  <c r="M45" i="60"/>
  <c r="D45" i="60"/>
  <c r="K45" i="60"/>
  <c r="P45" i="60"/>
  <c r="R124" i="38"/>
  <c r="E124" i="38"/>
  <c r="H124" i="38"/>
  <c r="G124" i="38"/>
  <c r="O124" i="38"/>
  <c r="J124" i="38"/>
  <c r="F124" i="38"/>
  <c r="G45" i="60" l="1"/>
  <c r="H45" i="60"/>
  <c r="F45" i="60"/>
  <c r="J45" i="60"/>
  <c r="E45" i="60"/>
  <c r="O45" i="60"/>
  <c r="R45" i="60"/>
  <c r="S124" i="38"/>
  <c r="D10" i="30" l="1"/>
  <c r="S45" i="60"/>
  <c r="S134" i="38" l="1"/>
  <c r="S142" i="38" l="1"/>
  <c r="D11" i="30" l="1"/>
  <c r="S152" i="38"/>
  <c r="D12" i="30"/>
  <c r="B12" i="30" l="1"/>
  <c r="J116" i="38" l="1"/>
  <c r="S116" i="38"/>
  <c r="P116" i="38"/>
  <c r="F116" i="38"/>
  <c r="E116" i="38"/>
  <c r="G116" i="38"/>
  <c r="O116" i="38"/>
  <c r="M116" i="38"/>
  <c r="L116" i="38"/>
  <c r="Q116" i="38"/>
  <c r="D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5" i="23" l="1"/>
  <c r="D102" i="23" s="1"/>
  <c r="R16" i="27"/>
  <c r="R105" i="23" s="1"/>
  <c r="P16" i="27"/>
  <c r="P105" i="23" s="1"/>
  <c r="I16" i="27"/>
  <c r="I105" i="23" s="1"/>
  <c r="K16" i="27"/>
  <c r="K105" i="23" s="1"/>
  <c r="H16" i="27"/>
  <c r="H105" i="23" s="1"/>
  <c r="J16" i="27"/>
  <c r="J105" i="23" s="1"/>
  <c r="Q16" i="27"/>
  <c r="Q105" i="23" s="1"/>
  <c r="O16" i="27"/>
  <c r="O105" i="23" s="1"/>
  <c r="N16" i="27"/>
  <c r="N105" i="23" s="1"/>
  <c r="F16" i="27"/>
  <c r="F105" i="23" s="1"/>
  <c r="M16" i="27"/>
  <c r="M105" i="23" s="1"/>
  <c r="G16" i="27"/>
  <c r="G105" i="23" s="1"/>
  <c r="L16" i="27"/>
  <c r="L105" i="23" s="1"/>
  <c r="E16" i="27"/>
  <c r="E105" i="23" s="1"/>
  <c r="E102" i="23" l="1"/>
  <c r="F102" i="23"/>
  <c r="J102" i="23"/>
  <c r="P102" i="23"/>
  <c r="L102" i="23"/>
  <c r="N102" i="23"/>
  <c r="H102" i="23"/>
  <c r="R102" i="23"/>
  <c r="G102" i="23"/>
  <c r="O102" i="23"/>
  <c r="K102" i="23"/>
  <c r="M102" i="23"/>
  <c r="Q102" i="23"/>
  <c r="I102" i="23"/>
  <c r="S102" i="23" l="1"/>
  <c r="F86" i="17"/>
  <c r="F95" i="17" s="1"/>
  <c r="K114" i="23"/>
  <c r="I86" i="17"/>
  <c r="I95" i="17" s="1"/>
  <c r="H86" i="17"/>
  <c r="H95" i="17" s="1"/>
  <c r="L114" i="23"/>
  <c r="E86" i="17"/>
  <c r="E95" i="17" s="1"/>
  <c r="Q86" i="17"/>
  <c r="Q95" i="17" s="1"/>
  <c r="R114" i="23"/>
  <c r="P86" i="17"/>
  <c r="P95" i="17" s="1"/>
  <c r="N114" i="23"/>
  <c r="I114" i="23"/>
  <c r="F114" i="23"/>
  <c r="K86" i="17"/>
  <c r="K95" i="17" s="1"/>
  <c r="M86" i="17"/>
  <c r="M95" i="17" s="1"/>
  <c r="H114" i="23"/>
  <c r="G86" i="17"/>
  <c r="G95" i="17" s="1"/>
  <c r="D114" i="23"/>
  <c r="L86" i="17"/>
  <c r="L95" i="17" s="1"/>
  <c r="J114" i="23"/>
  <c r="E114" i="23"/>
  <c r="Q114" i="23"/>
  <c r="R86" i="17"/>
  <c r="R95" i="17" s="1"/>
  <c r="O114" i="23"/>
  <c r="P114" i="23"/>
  <c r="N86" i="17"/>
  <c r="N95" i="17" s="1"/>
  <c r="D86" i="17"/>
  <c r="D95" i="17" s="1"/>
  <c r="S86" i="17" l="1"/>
  <c r="G114" i="23"/>
  <c r="O86" i="17"/>
  <c r="O95" i="17" s="1"/>
  <c r="J86" i="17"/>
  <c r="J95" i="17" s="1"/>
  <c r="J139" i="38" s="1"/>
  <c r="M114" i="23"/>
  <c r="E135" i="38"/>
  <c r="E140" i="38"/>
  <c r="K143" i="38"/>
  <c r="E136" i="38"/>
  <c r="R52" i="92"/>
  <c r="R130" i="38" s="1"/>
  <c r="R141" i="93"/>
  <c r="R145" i="93" s="1"/>
  <c r="L141" i="93"/>
  <c r="L145" i="93" s="1"/>
  <c r="L52" i="92"/>
  <c r="L130" i="38" s="1"/>
  <c r="M143" i="38"/>
  <c r="Q52" i="92"/>
  <c r="Q130" i="38" s="1"/>
  <c r="Q141" i="93"/>
  <c r="Q145" i="93" s="1"/>
  <c r="H141" i="93"/>
  <c r="H145" i="93" s="1"/>
  <c r="H52" i="92"/>
  <c r="H130" i="38" s="1"/>
  <c r="F139" i="38"/>
  <c r="K52" i="92"/>
  <c r="K130" i="38" s="1"/>
  <c r="K141" i="93"/>
  <c r="K145" i="93" s="1"/>
  <c r="P141" i="93"/>
  <c r="P145" i="93" s="1"/>
  <c r="P52" i="92"/>
  <c r="P130" i="38" s="1"/>
  <c r="E52" i="92"/>
  <c r="E130" i="38" s="1"/>
  <c r="E141" i="93"/>
  <c r="E145" i="93" s="1"/>
  <c r="I97" i="17"/>
  <c r="I99" i="17" s="1"/>
  <c r="I154" i="38" s="1"/>
  <c r="D141" i="93"/>
  <c r="D52" i="92"/>
  <c r="D130" i="38" s="1"/>
  <c r="N52" i="92"/>
  <c r="N130" i="38" s="1"/>
  <c r="N141" i="93"/>
  <c r="N145" i="93" s="1"/>
  <c r="G52" i="92"/>
  <c r="G130" i="38" s="1"/>
  <c r="G141" i="93"/>
  <c r="G145" i="93" s="1"/>
  <c r="O52" i="92"/>
  <c r="O130" i="38" s="1"/>
  <c r="O141" i="93"/>
  <c r="O145" i="93" s="1"/>
  <c r="J52" i="92"/>
  <c r="J130" i="38" s="1"/>
  <c r="J141" i="93"/>
  <c r="J145" i="93" s="1"/>
  <c r="O136" i="38"/>
  <c r="K136" i="38"/>
  <c r="K139" i="38"/>
  <c r="K138" i="38"/>
  <c r="E137" i="38"/>
  <c r="D116" i="23"/>
  <c r="E116" i="23"/>
  <c r="F116" i="23"/>
  <c r="M116" i="23"/>
  <c r="Q116" i="23"/>
  <c r="P116" i="23"/>
  <c r="G135" i="38"/>
  <c r="K135" i="38"/>
  <c r="O138" i="38"/>
  <c r="E143" i="38"/>
  <c r="O116" i="23"/>
  <c r="J116" i="23"/>
  <c r="H116" i="23"/>
  <c r="I116" i="23"/>
  <c r="R116" i="23"/>
  <c r="L116" i="23"/>
  <c r="K116" i="23"/>
  <c r="G143" i="38"/>
  <c r="G138" i="38"/>
  <c r="O137" i="38"/>
  <c r="G139" i="38"/>
  <c r="I144" i="38"/>
  <c r="F138" i="38"/>
  <c r="K137" i="38"/>
  <c r="K140" i="38"/>
  <c r="E138" i="38"/>
  <c r="K97" i="17"/>
  <c r="K99" i="17" s="1"/>
  <c r="E139" i="38"/>
  <c r="E144" i="38"/>
  <c r="K144" i="38"/>
  <c r="E97" i="17"/>
  <c r="E99" i="17" s="1"/>
  <c r="E157" i="38" s="1"/>
  <c r="G140" i="38"/>
  <c r="O144" i="38"/>
  <c r="G97" i="17"/>
  <c r="G99" i="17" s="1"/>
  <c r="P137" i="38"/>
  <c r="P140" i="38"/>
  <c r="N139" i="38"/>
  <c r="N97" i="17"/>
  <c r="N99" i="17" s="1"/>
  <c r="N157" i="38" s="1"/>
  <c r="N138" i="38"/>
  <c r="P138" i="38"/>
  <c r="P139" i="38"/>
  <c r="I140" i="38"/>
  <c r="N137" i="38"/>
  <c r="L136" i="38"/>
  <c r="H140" i="38"/>
  <c r="I138" i="38"/>
  <c r="N143" i="38"/>
  <c r="P143" i="38"/>
  <c r="H137" i="38"/>
  <c r="I136" i="38"/>
  <c r="G136" i="38"/>
  <c r="N140" i="38"/>
  <c r="N144" i="38"/>
  <c r="P97" i="17"/>
  <c r="P99" i="17" s="1"/>
  <c r="O140" i="38"/>
  <c r="J137" i="38"/>
  <c r="I135" i="38"/>
  <c r="I139" i="38"/>
  <c r="M136" i="38"/>
  <c r="Q135" i="38"/>
  <c r="F144" i="38"/>
  <c r="N135" i="38"/>
  <c r="P136" i="38"/>
  <c r="R97" i="17"/>
  <c r="R99" i="17" s="1"/>
  <c r="G137" i="38"/>
  <c r="G144" i="38"/>
  <c r="N136" i="38"/>
  <c r="P135" i="38"/>
  <c r="P144" i="38"/>
  <c r="I143" i="38"/>
  <c r="R140" i="38"/>
  <c r="H144" i="38"/>
  <c r="F143" i="38"/>
  <c r="F97" i="17"/>
  <c r="F99" i="17" s="1"/>
  <c r="M144" i="38"/>
  <c r="Q138" i="38"/>
  <c r="L139" i="38"/>
  <c r="F136" i="38"/>
  <c r="F135" i="38"/>
  <c r="Q140" i="38"/>
  <c r="L135" i="38"/>
  <c r="H135" i="38"/>
  <c r="F137" i="38"/>
  <c r="F140" i="38"/>
  <c r="S114" i="23"/>
  <c r="Q97" i="17"/>
  <c r="Q99" i="17" s="1"/>
  <c r="Q143" i="38"/>
  <c r="R137" i="38"/>
  <c r="R135" i="38"/>
  <c r="L143" i="38"/>
  <c r="L138" i="38"/>
  <c r="H136" i="38"/>
  <c r="H138" i="38"/>
  <c r="M140" i="38"/>
  <c r="Q139" i="38"/>
  <c r="Q136" i="38"/>
  <c r="R136" i="38"/>
  <c r="R144" i="38"/>
  <c r="L140" i="38"/>
  <c r="L137" i="38"/>
  <c r="H97" i="17"/>
  <c r="H99" i="17" s="1"/>
  <c r="H143" i="38"/>
  <c r="M139" i="38"/>
  <c r="M138" i="38"/>
  <c r="N116" i="23"/>
  <c r="Q137" i="38"/>
  <c r="Q144" i="38"/>
  <c r="R143" i="38"/>
  <c r="L144" i="38"/>
  <c r="H139" i="38"/>
  <c r="M137" i="38"/>
  <c r="M97" i="17"/>
  <c r="M99" i="17" s="1"/>
  <c r="R138" i="38"/>
  <c r="R139" i="38"/>
  <c r="L97" i="17"/>
  <c r="L99" i="17" s="1"/>
  <c r="I137" i="38"/>
  <c r="M135" i="38"/>
  <c r="D144" i="38"/>
  <c r="D136" i="38"/>
  <c r="D97" i="17"/>
  <c r="D99" i="17" s="1"/>
  <c r="D143" i="38"/>
  <c r="D140" i="38"/>
  <c r="D137" i="38"/>
  <c r="D139" i="38"/>
  <c r="D138" i="38"/>
  <c r="D135" i="38"/>
  <c r="K142" i="38" l="1"/>
  <c r="K51" i="60" s="1"/>
  <c r="J138" i="38"/>
  <c r="M142" i="38"/>
  <c r="J136" i="38"/>
  <c r="J140" i="38"/>
  <c r="I161" i="38"/>
  <c r="J143" i="38"/>
  <c r="J142" i="38" s="1"/>
  <c r="J51" i="60" s="1"/>
  <c r="J135" i="38"/>
  <c r="J144" i="38"/>
  <c r="J97" i="17"/>
  <c r="J99" i="17" s="1"/>
  <c r="N153" i="38"/>
  <c r="D118" i="23"/>
  <c r="O139" i="38"/>
  <c r="O97" i="17"/>
  <c r="O99" i="17" s="1"/>
  <c r="O155" i="38" s="1"/>
  <c r="G116" i="23"/>
  <c r="S95" i="17"/>
  <c r="O143" i="38"/>
  <c r="O142" i="38" s="1"/>
  <c r="O51" i="60" s="1"/>
  <c r="O135" i="38"/>
  <c r="N155" i="38"/>
  <c r="N55" i="60"/>
  <c r="N154" i="38"/>
  <c r="N156" i="38"/>
  <c r="I55" i="60"/>
  <c r="I156" i="38"/>
  <c r="I155" i="38"/>
  <c r="I157" i="38"/>
  <c r="I158" i="38"/>
  <c r="I153" i="38"/>
  <c r="I162" i="38"/>
  <c r="E142" i="38"/>
  <c r="E51" i="60" s="1"/>
  <c r="M161" i="38"/>
  <c r="I52" i="92"/>
  <c r="I130" i="38" s="1"/>
  <c r="I141" i="93"/>
  <c r="I145" i="93" s="1"/>
  <c r="F52" i="92"/>
  <c r="F130" i="38" s="1"/>
  <c r="F141" i="93"/>
  <c r="F145" i="93" s="1"/>
  <c r="D159" i="93"/>
  <c r="D58" i="92"/>
  <c r="L154" i="38"/>
  <c r="P58" i="92"/>
  <c r="P159" i="93"/>
  <c r="I58" i="92"/>
  <c r="I159" i="93"/>
  <c r="H58" i="92"/>
  <c r="H159" i="93"/>
  <c r="Q154" i="38"/>
  <c r="R58" i="92"/>
  <c r="R159" i="93"/>
  <c r="S49" i="92"/>
  <c r="S52" i="92" s="1"/>
  <c r="S130" i="38" s="1"/>
  <c r="M52" i="92"/>
  <c r="M130" i="38" s="1"/>
  <c r="M141" i="93"/>
  <c r="M145" i="93" s="1"/>
  <c r="F157" i="38"/>
  <c r="D145" i="93"/>
  <c r="G142" i="38"/>
  <c r="G51" i="60" s="1"/>
  <c r="G161" i="38"/>
  <c r="G158" i="38"/>
  <c r="K153" i="38"/>
  <c r="E153" i="38"/>
  <c r="K118" i="23"/>
  <c r="R118" i="23"/>
  <c r="H118" i="23"/>
  <c r="O118" i="23"/>
  <c r="Q118" i="23"/>
  <c r="F118" i="23"/>
  <c r="N118" i="23"/>
  <c r="L118" i="23"/>
  <c r="I118" i="23"/>
  <c r="J118" i="23"/>
  <c r="P118" i="23"/>
  <c r="M118" i="23"/>
  <c r="E118" i="23"/>
  <c r="O154" i="38"/>
  <c r="N161" i="38"/>
  <c r="K134" i="38"/>
  <c r="N158" i="38"/>
  <c r="O55" i="60"/>
  <c r="N162" i="38"/>
  <c r="E158" i="38"/>
  <c r="I142" i="38"/>
  <c r="I51" i="60" s="1"/>
  <c r="K158" i="38"/>
  <c r="K154" i="38"/>
  <c r="G157" i="38"/>
  <c r="E134" i="38"/>
  <c r="R161" i="38"/>
  <c r="R155" i="38"/>
  <c r="F162" i="38"/>
  <c r="J156" i="38"/>
  <c r="K161" i="38"/>
  <c r="E156" i="38"/>
  <c r="G154" i="38"/>
  <c r="K156" i="38"/>
  <c r="E55" i="60"/>
  <c r="E155" i="38"/>
  <c r="G155" i="38"/>
  <c r="K157" i="38"/>
  <c r="E162" i="38"/>
  <c r="G153" i="38"/>
  <c r="J157" i="38"/>
  <c r="K155" i="38"/>
  <c r="E154" i="38"/>
  <c r="G55" i="60"/>
  <c r="G162" i="38"/>
  <c r="J158" i="38"/>
  <c r="K55" i="60"/>
  <c r="K162" i="38"/>
  <c r="E161" i="38"/>
  <c r="G156" i="38"/>
  <c r="Q156" i="38"/>
  <c r="M156" i="38"/>
  <c r="M153" i="38"/>
  <c r="G134" i="38"/>
  <c r="H161" i="38"/>
  <c r="M55" i="60"/>
  <c r="M155" i="38"/>
  <c r="J153" i="38"/>
  <c r="J154" i="38"/>
  <c r="J55" i="60"/>
  <c r="J161" i="38"/>
  <c r="J155" i="38"/>
  <c r="J162" i="38"/>
  <c r="N142" i="38"/>
  <c r="N51" i="60" s="1"/>
  <c r="P142" i="38"/>
  <c r="P51" i="60" s="1"/>
  <c r="P155" i="38"/>
  <c r="F142" i="38"/>
  <c r="F51" i="60" s="1"/>
  <c r="R154" i="38"/>
  <c r="S116" i="23"/>
  <c r="F156" i="38"/>
  <c r="R153" i="38"/>
  <c r="F154" i="38"/>
  <c r="P161" i="38"/>
  <c r="L161" i="38"/>
  <c r="R157" i="38"/>
  <c r="R158" i="38"/>
  <c r="P55" i="60"/>
  <c r="P158" i="38"/>
  <c r="P154" i="38"/>
  <c r="R55" i="60"/>
  <c r="R156" i="38"/>
  <c r="P157" i="38"/>
  <c r="P162" i="38"/>
  <c r="R162" i="38"/>
  <c r="P153" i="38"/>
  <c r="P134" i="38"/>
  <c r="H158" i="38"/>
  <c r="Q162" i="38"/>
  <c r="H155" i="38"/>
  <c r="H153" i="38"/>
  <c r="N134" i="38"/>
  <c r="H154" i="38"/>
  <c r="Q55" i="60"/>
  <c r="I134" i="38"/>
  <c r="H55" i="60"/>
  <c r="H156" i="38"/>
  <c r="Q158" i="38"/>
  <c r="Q155" i="38"/>
  <c r="H162" i="38"/>
  <c r="Q161" i="38"/>
  <c r="H157" i="38"/>
  <c r="L153" i="38"/>
  <c r="F158" i="38"/>
  <c r="Q157" i="38"/>
  <c r="M158" i="38"/>
  <c r="P156" i="38"/>
  <c r="F134" i="38"/>
  <c r="L55" i="60"/>
  <c r="L158" i="38"/>
  <c r="L162" i="38"/>
  <c r="F55" i="60"/>
  <c r="F153" i="38"/>
  <c r="F161" i="38"/>
  <c r="M154" i="38"/>
  <c r="M162" i="38"/>
  <c r="L155" i="38"/>
  <c r="L156" i="38"/>
  <c r="L157" i="38"/>
  <c r="F155" i="38"/>
  <c r="M157" i="38"/>
  <c r="L134" i="38"/>
  <c r="M134" i="38"/>
  <c r="Q134" i="38"/>
  <c r="Q142" i="38"/>
  <c r="L142" i="38"/>
  <c r="H142" i="38"/>
  <c r="M51" i="60"/>
  <c r="Q153" i="38"/>
  <c r="H134" i="38"/>
  <c r="R134" i="38"/>
  <c r="R142" i="38"/>
  <c r="D142" i="38"/>
  <c r="S97" i="17"/>
  <c r="D161" i="38"/>
  <c r="D153" i="38"/>
  <c r="D154" i="38"/>
  <c r="D156" i="38"/>
  <c r="D158" i="38"/>
  <c r="D155" i="38"/>
  <c r="D162" i="38"/>
  <c r="D157" i="38"/>
  <c r="D55" i="60"/>
  <c r="D134" i="38"/>
  <c r="I160" i="38" l="1"/>
  <c r="I57" i="60" s="1"/>
  <c r="J134" i="38"/>
  <c r="O134" i="38"/>
  <c r="O153" i="38"/>
  <c r="O157" i="38"/>
  <c r="O156" i="38"/>
  <c r="O158" i="38"/>
  <c r="O162" i="38"/>
  <c r="O161" i="38"/>
  <c r="G118" i="23"/>
  <c r="N152" i="38"/>
  <c r="E133" i="38"/>
  <c r="I133" i="38"/>
  <c r="M133" i="38"/>
  <c r="Q133" i="38"/>
  <c r="E131" i="38"/>
  <c r="I131" i="38"/>
  <c r="M131" i="38"/>
  <c r="Q131" i="38"/>
  <c r="F133" i="38"/>
  <c r="J133" i="38"/>
  <c r="N133" i="38"/>
  <c r="R133" i="38"/>
  <c r="F131" i="38"/>
  <c r="J131" i="38"/>
  <c r="N131" i="38"/>
  <c r="R131" i="38"/>
  <c r="G133" i="38"/>
  <c r="K133" i="38"/>
  <c r="O133" i="38"/>
  <c r="S133" i="38"/>
  <c r="G131" i="38"/>
  <c r="K131" i="38"/>
  <c r="O131" i="38"/>
  <c r="S131" i="38"/>
  <c r="H133" i="38"/>
  <c r="L133" i="38"/>
  <c r="P133" i="38"/>
  <c r="D133" i="38"/>
  <c r="H131" i="38"/>
  <c r="L131" i="38"/>
  <c r="P131" i="38"/>
  <c r="D131" i="38"/>
  <c r="D60" i="92"/>
  <c r="D165" i="93" s="1"/>
  <c r="D148" i="38"/>
  <c r="I60" i="92"/>
  <c r="I165" i="93" s="1"/>
  <c r="I148" i="38"/>
  <c r="P60" i="92"/>
  <c r="P165" i="93" s="1"/>
  <c r="P148" i="38"/>
  <c r="R60" i="92"/>
  <c r="R165" i="93" s="1"/>
  <c r="R148" i="38"/>
  <c r="H60" i="92"/>
  <c r="H165" i="93" s="1"/>
  <c r="H148" i="38"/>
  <c r="M160" i="38"/>
  <c r="M57" i="60" s="1"/>
  <c r="M58" i="60" s="1"/>
  <c r="M60" i="60" s="1"/>
  <c r="I152" i="38"/>
  <c r="S141" i="93"/>
  <c r="S145" i="93" s="1"/>
  <c r="E58" i="92"/>
  <c r="E159" i="93"/>
  <c r="J58" i="92"/>
  <c r="J159" i="93"/>
  <c r="R163" i="93"/>
  <c r="H163" i="93"/>
  <c r="O58" i="92"/>
  <c r="O159" i="93"/>
  <c r="L58" i="92"/>
  <c r="L159" i="93"/>
  <c r="D163" i="93"/>
  <c r="K58" i="92"/>
  <c r="K159" i="93"/>
  <c r="G58" i="92"/>
  <c r="G159" i="93"/>
  <c r="F58" i="92"/>
  <c r="F159" i="93"/>
  <c r="M159" i="93"/>
  <c r="M58" i="92"/>
  <c r="N58" i="92"/>
  <c r="N159" i="93"/>
  <c r="Q58" i="92"/>
  <c r="Q159" i="93"/>
  <c r="I163" i="93"/>
  <c r="P163" i="93"/>
  <c r="S55" i="92"/>
  <c r="S58" i="92" s="1"/>
  <c r="S148" i="38" s="1"/>
  <c r="F160" i="38"/>
  <c r="F57" i="60" s="1"/>
  <c r="F58" i="60" s="1"/>
  <c r="F60" i="60" s="1"/>
  <c r="G160" i="38"/>
  <c r="G57" i="60" s="1"/>
  <c r="G58" i="60" s="1"/>
  <c r="G60" i="60" s="1"/>
  <c r="N160" i="38"/>
  <c r="N57" i="60" s="1"/>
  <c r="N58" i="60" s="1"/>
  <c r="N60" i="60" s="1"/>
  <c r="E160" i="38"/>
  <c r="E57" i="60" s="1"/>
  <c r="E58" i="60" s="1"/>
  <c r="E60" i="60" s="1"/>
  <c r="R160" i="38"/>
  <c r="R57" i="60" s="1"/>
  <c r="R58" i="60" s="1"/>
  <c r="R60" i="60" s="1"/>
  <c r="E152" i="38"/>
  <c r="K152" i="38"/>
  <c r="G152" i="38"/>
  <c r="K160" i="38"/>
  <c r="K57" i="60" s="1"/>
  <c r="K58" i="60" s="1"/>
  <c r="K60" i="60" s="1"/>
  <c r="J152" i="38"/>
  <c r="J160" i="38"/>
  <c r="J57" i="60" s="1"/>
  <c r="J58" i="60" s="1"/>
  <c r="J60" i="60" s="1"/>
  <c r="H160" i="38"/>
  <c r="H57" i="60" s="1"/>
  <c r="H58" i="60" s="1"/>
  <c r="H60" i="60" s="1"/>
  <c r="P160" i="38"/>
  <c r="P57" i="60" s="1"/>
  <c r="P58" i="60" s="1"/>
  <c r="P60" i="60" s="1"/>
  <c r="L160" i="38"/>
  <c r="L57" i="60" s="1"/>
  <c r="L58" i="60" s="1"/>
  <c r="L60" i="60" s="1"/>
  <c r="R152" i="38"/>
  <c r="Q160" i="38"/>
  <c r="Q57" i="60" s="1"/>
  <c r="Q58" i="60" s="1"/>
  <c r="Q60" i="60" s="1"/>
  <c r="P152" i="38"/>
  <c r="H152" i="38"/>
  <c r="Q152" i="38"/>
  <c r="M152" i="38"/>
  <c r="F152" i="38"/>
  <c r="L152" i="38"/>
  <c r="D51" i="60"/>
  <c r="H51" i="60"/>
  <c r="Q51" i="60"/>
  <c r="R51" i="60"/>
  <c r="L51" i="60"/>
  <c r="S55" i="60"/>
  <c r="D160" i="38"/>
  <c r="D57" i="60" s="1"/>
  <c r="I58" i="60"/>
  <c r="I60" i="60" s="1"/>
  <c r="D152" i="38"/>
  <c r="O160" i="38" l="1"/>
  <c r="O57" i="60" s="1"/>
  <c r="O58" i="60" s="1"/>
  <c r="O60" i="60" s="1"/>
  <c r="O152" i="38"/>
  <c r="S118" i="23"/>
  <c r="E151" i="38"/>
  <c r="I151" i="38"/>
  <c r="M151" i="38"/>
  <c r="Q151" i="38"/>
  <c r="E150" i="38"/>
  <c r="I150" i="38"/>
  <c r="M150" i="38"/>
  <c r="Q150" i="38"/>
  <c r="E149" i="38"/>
  <c r="I149" i="38"/>
  <c r="M149" i="38"/>
  <c r="Q149" i="38"/>
  <c r="F151" i="38"/>
  <c r="J151" i="38"/>
  <c r="N151" i="38"/>
  <c r="R151" i="38"/>
  <c r="F150" i="38"/>
  <c r="J150" i="38"/>
  <c r="N150" i="38"/>
  <c r="R150" i="38"/>
  <c r="R7" i="38" s="1"/>
  <c r="F149" i="38"/>
  <c r="J149" i="38"/>
  <c r="N149" i="38"/>
  <c r="R149" i="38"/>
  <c r="G151" i="38"/>
  <c r="K151" i="38"/>
  <c r="O151" i="38"/>
  <c r="S151" i="38"/>
  <c r="G150" i="38"/>
  <c r="K150" i="38"/>
  <c r="O150" i="38"/>
  <c r="S150" i="38"/>
  <c r="G149" i="38"/>
  <c r="K149" i="38"/>
  <c r="O149" i="38"/>
  <c r="S149" i="38"/>
  <c r="H151" i="38"/>
  <c r="L151" i="38"/>
  <c r="P151" i="38"/>
  <c r="D151" i="38"/>
  <c r="H150" i="38"/>
  <c r="L150" i="38"/>
  <c r="P150" i="38"/>
  <c r="D150" i="38"/>
  <c r="H149" i="38"/>
  <c r="L149" i="38"/>
  <c r="P149" i="38"/>
  <c r="D149" i="38"/>
  <c r="L60" i="92"/>
  <c r="L165" i="93" s="1"/>
  <c r="L148" i="38"/>
  <c r="N60" i="92"/>
  <c r="N165" i="93" s="1"/>
  <c r="N148" i="38"/>
  <c r="F60" i="92"/>
  <c r="F165" i="93" s="1"/>
  <c r="F148" i="38"/>
  <c r="K60" i="92"/>
  <c r="K165" i="93" s="1"/>
  <c r="K148" i="38"/>
  <c r="E60" i="92"/>
  <c r="E165" i="93" s="1"/>
  <c r="E148" i="38"/>
  <c r="M60" i="92"/>
  <c r="M165" i="93" s="1"/>
  <c r="M148" i="38"/>
  <c r="O60" i="92"/>
  <c r="O165" i="93" s="1"/>
  <c r="O148" i="38"/>
  <c r="Q60" i="92"/>
  <c r="Q165" i="93" s="1"/>
  <c r="Q148" i="38"/>
  <c r="G60" i="92"/>
  <c r="G165" i="93" s="1"/>
  <c r="G148" i="38"/>
  <c r="J60" i="92"/>
  <c r="J165" i="93" s="1"/>
  <c r="J148" i="38"/>
  <c r="J163" i="93"/>
  <c r="N163" i="93"/>
  <c r="F163" i="93"/>
  <c r="K163" i="93"/>
  <c r="L163" i="93"/>
  <c r="S159" i="93"/>
  <c r="S163" i="93" s="1"/>
  <c r="M163" i="93"/>
  <c r="E163" i="93"/>
  <c r="Q163" i="93"/>
  <c r="G163" i="93"/>
  <c r="O163" i="93"/>
  <c r="S51" i="60"/>
  <c r="L165" i="38"/>
  <c r="K165" i="38"/>
  <c r="M165" i="38"/>
  <c r="Q165" i="38"/>
  <c r="S57" i="60"/>
  <c r="D58" i="60"/>
  <c r="D60" i="60" s="1"/>
  <c r="S60" i="92" l="1"/>
  <c r="S165" i="93" s="1"/>
  <c r="H8" i="38"/>
  <c r="E7" i="38"/>
  <c r="I7" i="38"/>
  <c r="M7" i="38"/>
  <c r="Q7" i="38"/>
  <c r="J6" i="38"/>
  <c r="N6" i="38"/>
  <c r="R6" i="38"/>
  <c r="F7" i="38"/>
  <c r="J7" i="38"/>
  <c r="N7" i="38"/>
  <c r="G6" i="38"/>
  <c r="K6" i="38"/>
  <c r="O6" i="38"/>
  <c r="D6" i="38"/>
  <c r="G7" i="38"/>
  <c r="K7" i="38"/>
  <c r="O7" i="38"/>
  <c r="D7" i="38"/>
  <c r="H6" i="38"/>
  <c r="P6" i="38"/>
  <c r="H7" i="38"/>
  <c r="L7" i="38"/>
  <c r="P7" i="38"/>
  <c r="I6" i="38"/>
  <c r="M6" i="38"/>
  <c r="Q6" i="38"/>
  <c r="L8" i="38"/>
  <c r="F8" i="38"/>
  <c r="K8" i="38"/>
  <c r="G8" i="38"/>
  <c r="O8" i="38"/>
  <c r="R8" i="38"/>
  <c r="D8" i="38"/>
  <c r="E8" i="38"/>
  <c r="N8" i="38"/>
  <c r="Q8" i="38"/>
  <c r="I8" i="38"/>
  <c r="J8" i="38"/>
  <c r="S60" i="60"/>
  <c r="R165" i="38"/>
  <c r="J165" i="38"/>
  <c r="N165" i="38"/>
  <c r="G165" i="38"/>
  <c r="F165" i="38"/>
  <c r="E165" i="38"/>
  <c r="H165" i="38"/>
  <c r="O165" i="38"/>
  <c r="P165" i="38"/>
  <c r="I165" i="38"/>
  <c r="S58" i="60"/>
  <c r="J15" i="46" l="1"/>
  <c r="G159" i="38"/>
  <c r="G163" i="38" s="1"/>
  <c r="M159" i="38"/>
  <c r="M163" i="38" s="1"/>
  <c r="P159" i="38"/>
  <c r="P163" i="38" s="1"/>
  <c r="R159" i="38"/>
  <c r="R163" i="38" s="1"/>
  <c r="J159" i="38"/>
  <c r="J163" i="38" s="1"/>
  <c r="H159" i="38"/>
  <c r="H163" i="38" s="1"/>
  <c r="K159" i="38"/>
  <c r="K163" i="38" s="1"/>
  <c r="I159" i="38"/>
  <c r="I163" i="38" s="1"/>
  <c r="S7" i="38"/>
  <c r="B7" i="46" s="1"/>
  <c r="F159" i="38"/>
  <c r="F163" i="38" s="1"/>
  <c r="L159" i="38"/>
  <c r="L163" i="38" s="1"/>
  <c r="F6" i="38"/>
  <c r="P8" i="38"/>
  <c r="E159" i="38"/>
  <c r="E163" i="38" s="1"/>
  <c r="L6" i="38"/>
  <c r="Q159" i="38"/>
  <c r="Q163" i="38" s="1"/>
  <c r="N159" i="38"/>
  <c r="N163" i="38" s="1"/>
  <c r="D159" i="38"/>
  <c r="E6" i="38"/>
  <c r="M8" i="38"/>
  <c r="O159" i="38"/>
  <c r="O163" i="38" s="1"/>
  <c r="D165" i="38"/>
  <c r="S165" i="38"/>
  <c r="J20" i="46" l="1"/>
  <c r="D163" i="38"/>
  <c r="S159" i="38"/>
  <c r="S163" i="38" s="1"/>
  <c r="J18" i="46"/>
  <c r="J19" i="46"/>
  <c r="J17" i="46"/>
  <c r="S6" i="38"/>
  <c r="B6" i="46" s="1"/>
  <c r="S8" i="38"/>
  <c r="B8" i="46" s="1"/>
  <c r="J16" i="46" l="1"/>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7" i="23"/>
  <c r="C18" i="23" s="1"/>
  <c r="C16" i="17" s="1"/>
  <c r="M19" i="23" l="1"/>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D19" i="23"/>
  <c r="I19" i="23"/>
  <c r="I22" i="23" s="1"/>
  <c r="R17" i="17" l="1"/>
  <c r="R20" i="17" s="1"/>
  <c r="Q17" i="17"/>
  <c r="Q20" i="17" s="1"/>
  <c r="F17" i="17"/>
  <c r="F20" i="17" s="1"/>
  <c r="M17" i="17"/>
  <c r="M20" i="17" s="1"/>
  <c r="P17" i="17"/>
  <c r="P20" i="17" s="1"/>
  <c r="K17" i="17"/>
  <c r="K20" i="17" s="1"/>
  <c r="E17" i="17"/>
  <c r="E20" i="17" s="1"/>
  <c r="N17" i="17"/>
  <c r="N20" i="17" s="1"/>
  <c r="L17" i="17"/>
  <c r="L20" i="17" s="1"/>
  <c r="D17" i="17"/>
  <c r="H17" i="17"/>
  <c r="H20" i="17" s="1"/>
  <c r="I17" i="17"/>
  <c r="I20" i="17" s="1"/>
  <c r="J17" i="17"/>
  <c r="J20" i="17" s="1"/>
  <c r="O17" i="17"/>
  <c r="O20" i="17" s="1"/>
  <c r="G17" i="17"/>
  <c r="G20" i="17" s="1"/>
  <c r="D22" i="23"/>
  <c r="S19" i="23"/>
  <c r="S22" i="23" s="1"/>
  <c r="D20" i="17" l="1"/>
  <c r="S17" i="17"/>
  <c r="S20" i="17" s="1"/>
  <c r="S13" i="23"/>
  <c r="I11" i="17" s="1"/>
  <c r="S12" i="23"/>
  <c r="F10" i="17" s="1"/>
  <c r="F11" i="17" l="1"/>
  <c r="J11" i="17"/>
  <c r="H11" i="17"/>
  <c r="K11" i="17"/>
  <c r="M11" i="17"/>
  <c r="L11" i="17"/>
  <c r="E11" i="17"/>
  <c r="P11" i="17"/>
  <c r="S11" i="17"/>
  <c r="P10" i="17"/>
  <c r="C12" i="23"/>
  <c r="G10" i="17"/>
  <c r="I10" i="17"/>
  <c r="D10" i="17"/>
  <c r="O10" i="17"/>
  <c r="S10" i="17"/>
  <c r="N10" i="17"/>
  <c r="J10" i="17"/>
  <c r="K10" i="17"/>
  <c r="M10" i="17"/>
  <c r="E10" i="17"/>
  <c r="R10" i="17"/>
  <c r="L10" i="17"/>
  <c r="C21" i="23"/>
  <c r="Q10" i="17"/>
  <c r="H10" i="17"/>
  <c r="R11" i="17"/>
  <c r="G11" i="17"/>
  <c r="Q11" i="17"/>
  <c r="N11" i="17"/>
  <c r="D11" i="17"/>
  <c r="O11" i="17"/>
  <c r="C10" i="17" l="1"/>
  <c r="C13" i="23"/>
  <c r="G14" i="23" s="1"/>
  <c r="G21" i="23" s="1"/>
  <c r="C22" i="23"/>
  <c r="C20" i="17" s="1"/>
  <c r="C19" i="17"/>
  <c r="G23" i="23" l="1"/>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D14" i="23"/>
  <c r="E14" i="23"/>
  <c r="E21" i="23" s="1"/>
  <c r="E23" i="23" s="1"/>
  <c r="P14" i="23"/>
  <c r="P21" i="23" s="1"/>
  <c r="P23" i="23" s="1"/>
  <c r="O14" i="23"/>
  <c r="O21" i="23" s="1"/>
  <c r="O23" i="23" s="1"/>
  <c r="I14" i="23"/>
  <c r="I21" i="23" s="1"/>
  <c r="I23" i="23" s="1"/>
  <c r="R14" i="23"/>
  <c r="R21" i="23" s="1"/>
  <c r="R23" i="23" s="1"/>
  <c r="J14" i="23"/>
  <c r="J21" i="23" s="1"/>
  <c r="J23" i="23" s="1"/>
  <c r="O12" i="17" l="1"/>
  <c r="O19" i="17" s="1"/>
  <c r="O21" i="17" s="1"/>
  <c r="M12" i="17"/>
  <c r="M19" i="17" s="1"/>
  <c r="M21" i="17" s="1"/>
  <c r="D19" i="17"/>
  <c r="D21" i="17" s="1"/>
  <c r="Q12" i="17"/>
  <c r="Q19" i="17" s="1"/>
  <c r="Q21" i="17" s="1"/>
  <c r="I12" i="17"/>
  <c r="I19" i="17" s="1"/>
  <c r="I21" i="17" s="1"/>
  <c r="H12" i="17"/>
  <c r="H19" i="17" s="1"/>
  <c r="H21" i="17" s="1"/>
  <c r="P12" i="17"/>
  <c r="P19" i="17" s="1"/>
  <c r="P21" i="17" s="1"/>
  <c r="E12" i="17"/>
  <c r="E19" i="17" s="1"/>
  <c r="E21" i="17" s="1"/>
  <c r="J12" i="17"/>
  <c r="J19" i="17" s="1"/>
  <c r="J21" i="17" s="1"/>
  <c r="G12" i="17"/>
  <c r="G19" i="17" s="1"/>
  <c r="G21" i="17" s="1"/>
  <c r="L12" i="17"/>
  <c r="L19" i="17" s="1"/>
  <c r="L21" i="17" s="1"/>
  <c r="R12" i="17"/>
  <c r="R19" i="17" s="1"/>
  <c r="R21" i="17" s="1"/>
  <c r="K12" i="17"/>
  <c r="K19" i="17" s="1"/>
  <c r="K21" i="17" s="1"/>
  <c r="D21" i="23"/>
  <c r="D23" i="23" s="1"/>
  <c r="S23" i="23" s="1"/>
  <c r="S14" i="23"/>
  <c r="S21" i="23" s="1"/>
  <c r="N12" i="17"/>
  <c r="N19" i="17" s="1"/>
  <c r="N21" i="17" s="1"/>
  <c r="F12" i="17"/>
  <c r="F19" i="17" s="1"/>
  <c r="F21" i="17" s="1"/>
  <c r="F5" i="92" l="1"/>
  <c r="F8" i="92" s="1"/>
  <c r="F10" i="92" s="1"/>
  <c r="F22" i="93" s="1"/>
  <c r="J5" i="92"/>
  <c r="J8" i="92" s="1"/>
  <c r="J10" i="92" s="1"/>
  <c r="J22" i="93" s="1"/>
  <c r="N22" i="92"/>
  <c r="N43" i="38" s="1"/>
  <c r="R22" i="92"/>
  <c r="R43" i="38" s="1"/>
  <c r="E22" i="92"/>
  <c r="E43" i="38" s="1"/>
  <c r="Q22" i="92"/>
  <c r="Q43" i="38" s="1"/>
  <c r="O53" i="38"/>
  <c r="L51" i="93"/>
  <c r="P22" i="92"/>
  <c r="P43" i="38" s="1"/>
  <c r="G22" i="92"/>
  <c r="G43" i="38" s="1"/>
  <c r="H5" i="92"/>
  <c r="H8" i="92" s="1"/>
  <c r="H10" i="92" s="1"/>
  <c r="H22" i="93" s="1"/>
  <c r="K51" i="93"/>
  <c r="I5" i="92"/>
  <c r="I8" i="92" s="1"/>
  <c r="I10" i="92" s="1"/>
  <c r="I22" i="93" s="1"/>
  <c r="Q51" i="93"/>
  <c r="F22" i="92"/>
  <c r="F43" i="38" s="1"/>
  <c r="O54" i="38"/>
  <c r="M54" i="38"/>
  <c r="M53" i="38"/>
  <c r="Q53" i="38"/>
  <c r="Q54" i="38"/>
  <c r="I54" i="38"/>
  <c r="I53" i="38"/>
  <c r="G54" i="38"/>
  <c r="G53" i="38"/>
  <c r="S12" i="17"/>
  <c r="S19" i="17" s="1"/>
  <c r="R54" i="38"/>
  <c r="R53" i="38"/>
  <c r="S21" i="17"/>
  <c r="D54" i="38"/>
  <c r="D53" i="38"/>
  <c r="F54" i="38"/>
  <c r="F53" i="38"/>
  <c r="J54" i="38"/>
  <c r="J53" i="38"/>
  <c r="K53" i="38"/>
  <c r="K54" i="38"/>
  <c r="L54" i="38"/>
  <c r="L53" i="38"/>
  <c r="N53" i="38"/>
  <c r="N54" i="38"/>
  <c r="E54" i="38"/>
  <c r="E53" i="38"/>
  <c r="P54" i="38"/>
  <c r="P53" i="38"/>
  <c r="H54" i="38"/>
  <c r="H53" i="38"/>
  <c r="F51" i="93" l="1"/>
  <c r="G51" i="93"/>
  <c r="G55" i="93" s="1"/>
  <c r="E5" i="92"/>
  <c r="E8" i="92" s="1"/>
  <c r="E10" i="92" s="1"/>
  <c r="E22" i="93" s="1"/>
  <c r="I22" i="92"/>
  <c r="I43" i="38" s="1"/>
  <c r="P5" i="92"/>
  <c r="P8" i="92" s="1"/>
  <c r="P10" i="92" s="1"/>
  <c r="P22" i="93" s="1"/>
  <c r="I51" i="93"/>
  <c r="I55" i="93" s="1"/>
  <c r="J51" i="93"/>
  <c r="J55" i="93" s="1"/>
  <c r="E51" i="93"/>
  <c r="E55" i="93" s="1"/>
  <c r="P51" i="93"/>
  <c r="P55" i="93" s="1"/>
  <c r="J22" i="92"/>
  <c r="J43" i="38" s="1"/>
  <c r="G5" i="92"/>
  <c r="G8" i="92" s="1"/>
  <c r="G10" i="92" s="1"/>
  <c r="G22" i="93" s="1"/>
  <c r="N5" i="92"/>
  <c r="N8" i="92" s="1"/>
  <c r="N10" i="92" s="1"/>
  <c r="N22" i="93" s="1"/>
  <c r="H22" i="92"/>
  <c r="H43" i="38" s="1"/>
  <c r="N51" i="93"/>
  <c r="N16" i="93" s="1"/>
  <c r="N20" i="93" s="1"/>
  <c r="H51" i="93"/>
  <c r="H55" i="93" s="1"/>
  <c r="Q5" i="92"/>
  <c r="Q8" i="92" s="1"/>
  <c r="Q10" i="92" s="1"/>
  <c r="Q22" i="93" s="1"/>
  <c r="L22" i="92"/>
  <c r="L43" i="38" s="1"/>
  <c r="K22" i="92"/>
  <c r="K43" i="38" s="1"/>
  <c r="R5" i="92"/>
  <c r="R8" i="92" s="1"/>
  <c r="R10" i="92" s="1"/>
  <c r="R22" i="93" s="1"/>
  <c r="O52" i="38"/>
  <c r="O21" i="60" s="1"/>
  <c r="R51" i="93"/>
  <c r="R55" i="93" s="1"/>
  <c r="K5" i="92"/>
  <c r="K8" i="92" s="1"/>
  <c r="K10" i="92" s="1"/>
  <c r="K22" i="93" s="1"/>
  <c r="L5" i="92"/>
  <c r="L8" i="92" s="1"/>
  <c r="L10" i="92" s="1"/>
  <c r="L22" i="93" s="1"/>
  <c r="L55" i="93"/>
  <c r="L16" i="93"/>
  <c r="L20" i="93" s="1"/>
  <c r="M52" i="38"/>
  <c r="M21" i="60" s="1"/>
  <c r="O22" i="92"/>
  <c r="O51" i="93"/>
  <c r="O5" i="92"/>
  <c r="O8" i="92" s="1"/>
  <c r="O10" i="92" s="1"/>
  <c r="O22" i="93" s="1"/>
  <c r="F55" i="93"/>
  <c r="F16" i="93"/>
  <c r="F20" i="93" s="1"/>
  <c r="K55" i="93"/>
  <c r="K16" i="93"/>
  <c r="K20" i="93" s="1"/>
  <c r="M22" i="92"/>
  <c r="M51" i="93"/>
  <c r="M5" i="92"/>
  <c r="M8" i="92" s="1"/>
  <c r="M10" i="92" s="1"/>
  <c r="M22" i="93" s="1"/>
  <c r="D22" i="92"/>
  <c r="D43" i="38" s="1"/>
  <c r="S19" i="92"/>
  <c r="D51" i="93"/>
  <c r="D5" i="92"/>
  <c r="D8" i="92" s="1"/>
  <c r="D10" i="92" s="1"/>
  <c r="Q55" i="93"/>
  <c r="Q16" i="93"/>
  <c r="Q20" i="93" s="1"/>
  <c r="K52" i="38"/>
  <c r="D52" i="38"/>
  <c r="J52" i="38"/>
  <c r="G52" i="38"/>
  <c r="E52" i="38"/>
  <c r="L52" i="38"/>
  <c r="F52" i="38"/>
  <c r="R52" i="38"/>
  <c r="I52" i="38"/>
  <c r="Q52" i="38"/>
  <c r="P52" i="38"/>
  <c r="H52" i="38"/>
  <c r="N52" i="38"/>
  <c r="O43" i="38" l="1"/>
  <c r="O5" i="38" s="1"/>
  <c r="M43" i="38"/>
  <c r="M5" i="38" s="1"/>
  <c r="G16" i="93"/>
  <c r="G20" i="93" s="1"/>
  <c r="E16" i="93"/>
  <c r="E20" i="93" s="1"/>
  <c r="I16" i="93"/>
  <c r="I20" i="93" s="1"/>
  <c r="J16" i="93"/>
  <c r="J20" i="93" s="1"/>
  <c r="N55" i="93"/>
  <c r="P16" i="93"/>
  <c r="P20" i="93" s="1"/>
  <c r="H16" i="93"/>
  <c r="H20" i="93" s="1"/>
  <c r="R16" i="93"/>
  <c r="R20" i="93" s="1"/>
  <c r="P50" i="38"/>
  <c r="K50" i="38"/>
  <c r="F50" i="38"/>
  <c r="N50" i="38"/>
  <c r="E50" i="38"/>
  <c r="D50" i="38"/>
  <c r="H50" i="38"/>
  <c r="L50" i="38"/>
  <c r="M50" i="38"/>
  <c r="I50" i="38"/>
  <c r="J50" i="38"/>
  <c r="R50" i="38"/>
  <c r="Q50" i="38"/>
  <c r="G50" i="38"/>
  <c r="O50" i="38"/>
  <c r="S22" i="92"/>
  <c r="S43" i="38" s="1"/>
  <c r="S5" i="92"/>
  <c r="S8" i="92" s="1"/>
  <c r="S51" i="93"/>
  <c r="S55" i="93" s="1"/>
  <c r="D55" i="93"/>
  <c r="D16" i="93"/>
  <c r="M55" i="93"/>
  <c r="M16" i="93"/>
  <c r="M20" i="93" s="1"/>
  <c r="D22" i="93"/>
  <c r="S10" i="92"/>
  <c r="S22" i="93" s="1"/>
  <c r="O55" i="93"/>
  <c r="O16" i="93"/>
  <c r="O20" i="93" s="1"/>
  <c r="F5" i="38"/>
  <c r="N5" i="38"/>
  <c r="I5" i="38"/>
  <c r="E5" i="38"/>
  <c r="L5" i="38"/>
  <c r="R5" i="38"/>
  <c r="P5" i="38"/>
  <c r="Q5" i="38"/>
  <c r="G5" i="38"/>
  <c r="J5" i="38"/>
  <c r="K5" i="38"/>
  <c r="H5" i="38"/>
  <c r="D5" i="38"/>
  <c r="L21" i="60"/>
  <c r="J21" i="60"/>
  <c r="F21" i="60"/>
  <c r="G21" i="60"/>
  <c r="K21" i="60"/>
  <c r="R21" i="60"/>
  <c r="H21" i="60"/>
  <c r="Q21" i="60"/>
  <c r="I21" i="60"/>
  <c r="P21" i="60"/>
  <c r="E21" i="60"/>
  <c r="N21" i="60"/>
  <c r="D21" i="60"/>
  <c r="D20" i="93" l="1"/>
  <c r="S16" i="93"/>
  <c r="S20" i="93" s="1"/>
  <c r="S5" i="38"/>
  <c r="S21" i="60"/>
  <c r="B5" i="46"/>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H14" i="46"/>
  <c r="H13" i="46"/>
  <c r="D18" i="46" l="1"/>
  <c r="E6" i="46" l="1"/>
  <c r="E5" i="46"/>
  <c r="E7" i="46"/>
  <c r="P63" i="38" l="1"/>
  <c r="Q63" i="38"/>
  <c r="R63" i="38"/>
  <c r="G63" i="38"/>
  <c r="I63" i="38"/>
  <c r="O63" i="38"/>
  <c r="M63" i="38"/>
  <c r="N63" i="38"/>
  <c r="J63" i="38"/>
  <c r="L63" i="38"/>
  <c r="H63" i="38"/>
  <c r="K63" i="38"/>
  <c r="F63" i="38"/>
  <c r="D63" i="38"/>
  <c r="E63" i="38"/>
  <c r="E14" i="30" l="1"/>
  <c r="G15" i="46" l="1"/>
  <c r="G8" i="46"/>
  <c r="H11" i="46" l="1"/>
  <c r="H12" i="46"/>
  <c r="H9" i="46"/>
  <c r="H10" i="46"/>
  <c r="H8" i="46"/>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K64" i="38"/>
  <c r="D62" i="38" l="1"/>
  <c r="E13" i="46" s="1"/>
  <c r="K62" i="38"/>
  <c r="J62" i="38"/>
  <c r="N62" i="38"/>
  <c r="F62" i="38"/>
  <c r="Q62" i="38"/>
  <c r="E62" i="38"/>
  <c r="L62" i="38"/>
  <c r="P62" i="38"/>
  <c r="E11" i="46" l="1"/>
  <c r="E15" i="46"/>
  <c r="E14" i="46"/>
  <c r="E12" i="46"/>
  <c r="E9" i="46"/>
  <c r="E10" i="46"/>
  <c r="F7" i="46" l="1"/>
  <c r="F15" i="46"/>
  <c r="F13" i="46"/>
  <c r="F14" i="46"/>
  <c r="F11" i="46"/>
  <c r="F12" i="46"/>
  <c r="F9" i="46"/>
  <c r="F10" i="46"/>
  <c r="F6" i="46"/>
  <c r="F8" i="46"/>
  <c r="F38" i="38" l="1"/>
  <c r="Q38" i="38"/>
  <c r="E38" i="38"/>
  <c r="O38" i="38"/>
  <c r="L38" i="38"/>
  <c r="G38" i="38"/>
  <c r="H38" i="38"/>
  <c r="M38" i="38"/>
  <c r="J38" i="38"/>
  <c r="R38" i="38"/>
  <c r="K38" i="38"/>
  <c r="I38" i="38"/>
  <c r="P38" i="38"/>
  <c r="N38" i="38"/>
  <c r="D38" i="38"/>
  <c r="S37" i="38"/>
  <c r="D5" i="30" l="1"/>
  <c r="C18" i="46" l="1"/>
  <c r="D5" i="46" l="1"/>
  <c r="D19" i="46"/>
  <c r="M35" i="38" l="1"/>
  <c r="M15" i="38" s="1"/>
  <c r="J35" i="38"/>
  <c r="J15" i="38" s="1"/>
  <c r="I35" i="38"/>
  <c r="I15" i="38" s="1"/>
  <c r="F35" i="38"/>
  <c r="F15" i="38" s="1"/>
  <c r="H33" i="38"/>
  <c r="M33" i="38"/>
  <c r="I33" i="38"/>
  <c r="G35" i="38"/>
  <c r="G15" i="38" s="1"/>
  <c r="N33" i="38"/>
  <c r="O35" i="38"/>
  <c r="O15" i="38" s="1"/>
  <c r="Q35" i="38"/>
  <c r="Q15" i="38" s="1"/>
  <c r="N35" i="38"/>
  <c r="N15" i="38" s="1"/>
  <c r="H35" i="38"/>
  <c r="H15" i="38" s="1"/>
  <c r="O33" i="38"/>
  <c r="L33" i="38"/>
  <c r="Q33" i="38"/>
  <c r="J33" i="38"/>
  <c r="P33" i="38"/>
  <c r="R35" i="38"/>
  <c r="R15" i="38" s="1"/>
  <c r="K35" i="38"/>
  <c r="K15" i="38" s="1"/>
  <c r="L35" i="38"/>
  <c r="L15" i="38" s="1"/>
  <c r="G33" i="38"/>
  <c r="K33" i="38"/>
  <c r="E33" i="38"/>
  <c r="R33" i="38"/>
  <c r="E35" i="38"/>
  <c r="E15" i="38" s="1"/>
  <c r="F33" i="38"/>
  <c r="D35" i="38"/>
  <c r="D15" i="38" s="1"/>
  <c r="D33" i="38"/>
  <c r="C13" i="46" s="1"/>
  <c r="P35" i="38"/>
  <c r="P15" i="38" s="1"/>
  <c r="C15" i="46" l="1"/>
  <c r="S15" i="38"/>
  <c r="G31" i="38" l="1"/>
  <c r="J31" i="38"/>
  <c r="C11" i="46"/>
  <c r="K31" i="38"/>
  <c r="P31" i="38"/>
  <c r="D31" i="38"/>
  <c r="L31" i="38"/>
  <c r="E31" i="38"/>
  <c r="F31" i="38"/>
  <c r="N31" i="38"/>
  <c r="H31" i="38"/>
  <c r="M31" i="38"/>
  <c r="I31" i="38"/>
  <c r="Q31" i="38"/>
  <c r="O31" i="38"/>
  <c r="R31" i="38"/>
  <c r="B15" i="46"/>
  <c r="O48" i="38" l="1"/>
  <c r="O13" i="38" s="1"/>
  <c r="M48" i="38"/>
  <c r="M13" i="38" s="1"/>
  <c r="I48" i="38"/>
  <c r="I13" i="38" s="1"/>
  <c r="G48" i="38"/>
  <c r="G13" i="38" s="1"/>
  <c r="E48" i="38"/>
  <c r="E13" i="38" s="1"/>
  <c r="R48" i="38"/>
  <c r="R13" i="38" s="1"/>
  <c r="P48" i="38"/>
  <c r="P13" i="38" s="1"/>
  <c r="J48" i="38"/>
  <c r="J13" i="38" s="1"/>
  <c r="Q48" i="38"/>
  <c r="Q13" i="38" s="1"/>
  <c r="N48" i="38"/>
  <c r="N13" i="38" s="1"/>
  <c r="F48" i="38"/>
  <c r="F13" i="38" s="1"/>
  <c r="D48" i="38"/>
  <c r="D13" i="38" s="1"/>
  <c r="K48" i="38"/>
  <c r="K13" i="38" s="1"/>
  <c r="L48" i="38"/>
  <c r="L13" i="38" s="1"/>
  <c r="H48" i="38"/>
  <c r="H13" i="38" s="1"/>
  <c r="D13" i="46"/>
  <c r="S13" i="38" l="1"/>
  <c r="R39" i="38"/>
  <c r="Q39" i="38"/>
  <c r="F39" i="38"/>
  <c r="L39" i="38"/>
  <c r="H39" i="38"/>
  <c r="J39" i="38"/>
  <c r="I39" i="38"/>
  <c r="P39" i="38"/>
  <c r="E39" i="38"/>
  <c r="N39" i="38"/>
  <c r="M39" i="38"/>
  <c r="G39" i="38"/>
  <c r="O39" i="38"/>
  <c r="D39" i="38"/>
  <c r="K39" i="38"/>
  <c r="C19" i="46"/>
  <c r="B13" i="46" l="1"/>
  <c r="P19" i="38"/>
  <c r="P37" i="38"/>
  <c r="H19" i="38"/>
  <c r="H37" i="38"/>
  <c r="K19" i="38"/>
  <c r="K37" i="38"/>
  <c r="D19" i="38"/>
  <c r="D37" i="38"/>
  <c r="L19" i="38"/>
  <c r="L37" i="38"/>
  <c r="I19" i="38"/>
  <c r="I37" i="38"/>
  <c r="J19" i="38"/>
  <c r="J37" i="38"/>
  <c r="O19" i="38"/>
  <c r="O37" i="38"/>
  <c r="G19" i="38"/>
  <c r="G37" i="38"/>
  <c r="M19" i="38"/>
  <c r="M37" i="38"/>
  <c r="F19" i="38"/>
  <c r="F37" i="38"/>
  <c r="N19" i="38"/>
  <c r="N37" i="38"/>
  <c r="Q19" i="38"/>
  <c r="Q37" i="38"/>
  <c r="E19" i="38"/>
  <c r="E37" i="38"/>
  <c r="R19" i="38"/>
  <c r="R37" i="38"/>
  <c r="N46" i="38" l="1"/>
  <c r="N11" i="38" s="1"/>
  <c r="I46" i="38"/>
  <c r="I11" i="38" s="1"/>
  <c r="L46" i="38"/>
  <c r="L11" i="38" s="1"/>
  <c r="M46" i="38"/>
  <c r="M11" i="38" s="1"/>
  <c r="H46" i="38"/>
  <c r="H11" i="38" s="1"/>
  <c r="F46" i="38"/>
  <c r="F11" i="38" s="1"/>
  <c r="G46" i="38"/>
  <c r="G11" i="38" s="1"/>
  <c r="P46" i="38"/>
  <c r="P11" i="38" s="1"/>
  <c r="K46" i="38"/>
  <c r="K11" i="38" s="1"/>
  <c r="D46" i="38"/>
  <c r="D11" i="38" s="1"/>
  <c r="Q46" i="38"/>
  <c r="Q11" i="38" s="1"/>
  <c r="O46" i="38"/>
  <c r="O11" i="38" s="1"/>
  <c r="J46" i="38"/>
  <c r="J11" i="38" s="1"/>
  <c r="R46" i="38"/>
  <c r="R11" i="38" s="1"/>
  <c r="E46" i="38"/>
  <c r="E11" i="38" s="1"/>
  <c r="N15" i="60"/>
  <c r="O15" i="60"/>
  <c r="C17" i="46"/>
  <c r="D15" i="60"/>
  <c r="S19" i="38"/>
  <c r="R15" i="60"/>
  <c r="F15" i="60"/>
  <c r="J15" i="60"/>
  <c r="K15" i="60"/>
  <c r="E15" i="60"/>
  <c r="M15" i="60"/>
  <c r="I15" i="60"/>
  <c r="H15" i="60"/>
  <c r="Q15" i="60"/>
  <c r="G15" i="60"/>
  <c r="L15" i="60"/>
  <c r="P15" i="60"/>
  <c r="S11" i="38" l="1"/>
  <c r="B11" i="46" s="1"/>
  <c r="B19" i="46"/>
  <c r="S15" i="60"/>
  <c r="E8" i="46" l="1"/>
  <c r="D12" i="46"/>
  <c r="N47" i="38"/>
  <c r="M47" i="38"/>
  <c r="R47" i="38"/>
  <c r="J47" i="38"/>
  <c r="Q47" i="38"/>
  <c r="I47" i="38"/>
  <c r="L47" i="38"/>
  <c r="P47" i="38"/>
  <c r="E47" i="38"/>
  <c r="H47" i="38"/>
  <c r="O47" i="38"/>
  <c r="G47" i="38"/>
  <c r="K47" i="38"/>
  <c r="F47" i="38"/>
  <c r="D47" i="38"/>
  <c r="N71" i="38" l="1"/>
  <c r="N18" i="38" s="1"/>
  <c r="N17" i="38" s="1"/>
  <c r="L71" i="38"/>
  <c r="L18" i="38" s="1"/>
  <c r="L17" i="38" s="1"/>
  <c r="Q71" i="38"/>
  <c r="Q70" i="38" s="1"/>
  <c r="P71" i="38"/>
  <c r="P18" i="38" s="1"/>
  <c r="P17" i="38" s="1"/>
  <c r="F71" i="38"/>
  <c r="F70" i="38" s="1"/>
  <c r="O71" i="38"/>
  <c r="O18" i="38" s="1"/>
  <c r="O17" i="38" s="1"/>
  <c r="R71" i="38"/>
  <c r="R70" i="38" s="1"/>
  <c r="G71" i="38"/>
  <c r="G70" i="38" s="1"/>
  <c r="K71" i="38"/>
  <c r="K18" i="38" s="1"/>
  <c r="K17" i="38" s="1"/>
  <c r="I71" i="38"/>
  <c r="I18" i="38" s="1"/>
  <c r="I17" i="38" s="1"/>
  <c r="M71" i="38"/>
  <c r="M70" i="38" s="1"/>
  <c r="M27" i="60" s="1"/>
  <c r="M7" i="60" s="1"/>
  <c r="J71" i="38"/>
  <c r="J18" i="38" s="1"/>
  <c r="J17" i="38" s="1"/>
  <c r="E71" i="38"/>
  <c r="E70" i="38" s="1"/>
  <c r="S70" i="38"/>
  <c r="D71" i="38"/>
  <c r="D70" i="38" s="1"/>
  <c r="H71" i="38"/>
  <c r="H18" i="38" s="1"/>
  <c r="H17" i="38" s="1"/>
  <c r="D7" i="30" l="1"/>
  <c r="E19" i="46"/>
  <c r="D18" i="38"/>
  <c r="D17" i="38" s="1"/>
  <c r="G18" i="38"/>
  <c r="G17" i="38" s="1"/>
  <c r="O70" i="38"/>
  <c r="O27" i="60" s="1"/>
  <c r="O7" i="60" s="1"/>
  <c r="E18" i="38"/>
  <c r="E17" i="38" s="1"/>
  <c r="L70" i="38"/>
  <c r="L27" i="60" s="1"/>
  <c r="L7" i="60" s="1"/>
  <c r="F18" i="38"/>
  <c r="F17" i="38" s="1"/>
  <c r="H70" i="38"/>
  <c r="H27" i="60" s="1"/>
  <c r="H7" i="60" s="1"/>
  <c r="J70" i="38"/>
  <c r="J27" i="60" s="1"/>
  <c r="J7" i="60" s="1"/>
  <c r="M18" i="38"/>
  <c r="M17" i="38" s="1"/>
  <c r="P70" i="38"/>
  <c r="P27" i="60" s="1"/>
  <c r="P7" i="60" s="1"/>
  <c r="Q18" i="38"/>
  <c r="Q17" i="38" s="1"/>
  <c r="F27" i="60"/>
  <c r="F7" i="60" s="1"/>
  <c r="D27" i="60"/>
  <c r="G27" i="60"/>
  <c r="G7" i="60" s="1"/>
  <c r="D14" i="30"/>
  <c r="R27" i="60"/>
  <c r="R7" i="60" s="1"/>
  <c r="E27" i="60"/>
  <c r="E7" i="60" s="1"/>
  <c r="Q27" i="60"/>
  <c r="Q7" i="60" s="1"/>
  <c r="K70" i="38"/>
  <c r="N70" i="38"/>
  <c r="I70" i="38"/>
  <c r="R18" i="38"/>
  <c r="R17" i="38" s="1"/>
  <c r="I27" i="60" l="1"/>
  <c r="I7" i="60" s="1"/>
  <c r="D7" i="60"/>
  <c r="N27" i="60"/>
  <c r="N7" i="60" s="1"/>
  <c r="S18" i="38"/>
  <c r="K27" i="60"/>
  <c r="K7" i="60" s="1"/>
  <c r="S17" i="38" l="1"/>
  <c r="B18" i="46"/>
  <c r="S27" i="60"/>
  <c r="S7" i="60" s="1"/>
  <c r="B17" i="46" l="1"/>
  <c r="G14" i="46" l="1"/>
  <c r="H15" i="46" l="1"/>
  <c r="E65" i="19" l="1"/>
  <c r="O65" i="19"/>
  <c r="F65" i="19"/>
  <c r="J65" i="19"/>
  <c r="M65" i="19"/>
  <c r="I65" i="19"/>
  <c r="L65" i="19"/>
  <c r="N65" i="19"/>
  <c r="P65" i="19"/>
  <c r="G65" i="19"/>
  <c r="R65" i="19"/>
  <c r="H65" i="19"/>
  <c r="K65" i="19"/>
  <c r="Q65" i="19"/>
  <c r="M64" i="19"/>
  <c r="D65" i="19"/>
  <c r="O64" i="19"/>
  <c r="E64" i="19"/>
  <c r="K64" i="19"/>
  <c r="P64" i="19"/>
  <c r="H64" i="19"/>
  <c r="I64" i="19"/>
  <c r="N64" i="19"/>
  <c r="R64" i="19"/>
  <c r="J64" i="19"/>
  <c r="Q64" i="19"/>
  <c r="G64" i="19"/>
  <c r="F64" i="19"/>
  <c r="D64" i="19"/>
  <c r="L64" i="19"/>
  <c r="H13" i="19" l="1"/>
  <c r="R13" i="19"/>
  <c r="R14" i="60"/>
  <c r="K13" i="19"/>
  <c r="K14" i="60" s="1"/>
  <c r="M13" i="19"/>
  <c r="M14" i="60" s="1"/>
  <c r="P13" i="19"/>
  <c r="P14" i="60" s="1"/>
  <c r="N13" i="19"/>
  <c r="I13" i="19"/>
  <c r="E13" i="19"/>
  <c r="F13" i="19"/>
  <c r="F14" i="60" s="1"/>
  <c r="D14" i="60"/>
  <c r="G13" i="19"/>
  <c r="G14" i="60" s="1"/>
  <c r="Q13" i="19"/>
  <c r="Q14" i="60" s="1"/>
  <c r="O13" i="19"/>
  <c r="O14" i="60" s="1"/>
  <c r="L13" i="19"/>
  <c r="L14" i="60" s="1"/>
  <c r="J13" i="19"/>
  <c r="D13" i="19"/>
  <c r="S12" i="19"/>
  <c r="S13" i="19" s="1"/>
  <c r="C5" i="30" l="1"/>
  <c r="J14" i="60"/>
  <c r="N14" i="60"/>
  <c r="I14" i="60"/>
  <c r="E14" i="60"/>
  <c r="H14" i="60"/>
  <c r="B5" i="30" l="1"/>
  <c r="S14" i="60"/>
  <c r="N13" i="60" l="1"/>
  <c r="M13" i="60"/>
  <c r="E13" i="60"/>
  <c r="K13" i="60"/>
  <c r="Q13" i="60"/>
  <c r="L13" i="60"/>
  <c r="F13" i="60"/>
  <c r="H13" i="60"/>
  <c r="G13" i="60"/>
  <c r="P13" i="60"/>
  <c r="I13" i="60"/>
  <c r="J13" i="60"/>
  <c r="O13" i="60"/>
  <c r="R13" i="60"/>
  <c r="D13" i="60"/>
  <c r="H16" i="60" l="1"/>
  <c r="N16" i="60"/>
  <c r="F16" i="60"/>
  <c r="Q16" i="60"/>
  <c r="S13" i="60"/>
  <c r="D16" i="60"/>
  <c r="O16" i="60"/>
  <c r="J16" i="60"/>
  <c r="I16" i="60"/>
  <c r="G16" i="60"/>
  <c r="R16" i="60"/>
  <c r="L16" i="60"/>
  <c r="K16" i="60"/>
  <c r="E16" i="60"/>
  <c r="P16" i="60"/>
  <c r="M16" i="60"/>
  <c r="S16" i="60" l="1"/>
  <c r="H26" i="19" l="1"/>
  <c r="H20" i="60" s="1"/>
  <c r="Q26" i="19"/>
  <c r="M26" i="19"/>
  <c r="M20" i="60" s="1"/>
  <c r="G26" i="19"/>
  <c r="G20" i="60" s="1"/>
  <c r="N26" i="19"/>
  <c r="N20" i="60" s="1"/>
  <c r="E26" i="19"/>
  <c r="E20" i="60" s="1"/>
  <c r="K26" i="19"/>
  <c r="K20" i="60" s="1"/>
  <c r="L26" i="19"/>
  <c r="L20" i="60" s="1"/>
  <c r="P26" i="19"/>
  <c r="F26" i="19"/>
  <c r="R26" i="19"/>
  <c r="R20" i="60" s="1"/>
  <c r="I26" i="19"/>
  <c r="J26" i="19"/>
  <c r="O26" i="19"/>
  <c r="D26" i="19"/>
  <c r="D20" i="60" s="1"/>
  <c r="S25" i="19"/>
  <c r="S26" i="19" s="1"/>
  <c r="C6" i="30" l="1"/>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2" i="19" l="1"/>
  <c r="I32" i="19"/>
  <c r="I26" i="60" s="1"/>
  <c r="H32" i="19"/>
  <c r="K32" i="19"/>
  <c r="K26" i="60"/>
  <c r="F32" i="19"/>
  <c r="F26" i="60" s="1"/>
  <c r="O32" i="19"/>
  <c r="O26" i="60" s="1"/>
  <c r="R32" i="19"/>
  <c r="R26" i="60" s="1"/>
  <c r="P32" i="19"/>
  <c r="P26" i="60" s="1"/>
  <c r="G32" i="19"/>
  <c r="G26" i="60" s="1"/>
  <c r="L32" i="19"/>
  <c r="L26" i="60"/>
  <c r="J32" i="19"/>
  <c r="J26" i="60" s="1"/>
  <c r="Q32" i="19"/>
  <c r="M32" i="19"/>
  <c r="M26" i="60"/>
  <c r="E32" i="19"/>
  <c r="D32" i="19"/>
  <c r="S31" i="19"/>
  <c r="S32" i="19" s="1"/>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51" i="19"/>
  <c r="J32" i="60" s="1"/>
  <c r="K51" i="19"/>
  <c r="Q51" i="19"/>
  <c r="Q32" i="60" s="1"/>
  <c r="G51" i="19"/>
  <c r="G32" i="60" s="1"/>
  <c r="N51" i="19"/>
  <c r="P51" i="19"/>
  <c r="P32" i="60" s="1"/>
  <c r="I51" i="19"/>
  <c r="I32" i="60" s="1"/>
  <c r="R51" i="19"/>
  <c r="R32" i="60" s="1"/>
  <c r="E51" i="19"/>
  <c r="O51" i="19"/>
  <c r="L51" i="19"/>
  <c r="M51" i="19"/>
  <c r="H51" i="19"/>
  <c r="F51" i="19"/>
  <c r="D51" i="19"/>
  <c r="D32" i="60" s="1"/>
  <c r="S50" i="19"/>
  <c r="S51" i="19" s="1"/>
  <c r="F5" i="46" l="1"/>
  <c r="E20" i="46"/>
  <c r="N32" i="60"/>
  <c r="O32" i="60"/>
  <c r="C8" i="30"/>
  <c r="E32" i="60"/>
  <c r="K32" i="60"/>
  <c r="M32" i="60"/>
  <c r="H32" i="60"/>
  <c r="F32" i="60"/>
  <c r="L32" i="60"/>
  <c r="B8" i="30" l="1"/>
  <c r="S32" i="60"/>
  <c r="M31" i="60" l="1"/>
  <c r="F31" i="60"/>
  <c r="H31" i="60"/>
  <c r="I31" i="60"/>
  <c r="N31" i="60"/>
  <c r="J31" i="60"/>
  <c r="L31" i="60"/>
  <c r="D31" i="60"/>
  <c r="P31" i="60"/>
  <c r="E31" i="60"/>
  <c r="R31" i="60"/>
  <c r="G31" i="60"/>
  <c r="K31" i="60"/>
  <c r="Q31" i="60"/>
  <c r="O31" i="60"/>
  <c r="D34" i="60" l="1"/>
  <c r="D87" i="38"/>
  <c r="S31" i="60"/>
  <c r="J87" i="38"/>
  <c r="J34" i="60"/>
  <c r="I87" i="38"/>
  <c r="I34" i="60"/>
  <c r="L34" i="60"/>
  <c r="L87" i="38"/>
  <c r="H34" i="60"/>
  <c r="H87" i="38"/>
  <c r="Q87" i="38"/>
  <c r="Q34" i="60"/>
  <c r="K34" i="60"/>
  <c r="K87" i="38"/>
  <c r="N34" i="60"/>
  <c r="N87" i="38"/>
  <c r="G34" i="60"/>
  <c r="G87" i="38"/>
  <c r="E87" i="38"/>
  <c r="E34" i="60"/>
  <c r="F87" i="38"/>
  <c r="F34" i="60"/>
  <c r="O87" i="38"/>
  <c r="O34" i="60"/>
  <c r="R34" i="60"/>
  <c r="R87" i="38"/>
  <c r="P34" i="60"/>
  <c r="P87" i="38"/>
  <c r="M87" i="38"/>
  <c r="M34" i="60"/>
  <c r="H91" i="38" l="1"/>
  <c r="K91" i="38"/>
  <c r="J91" i="38"/>
  <c r="R91" i="38"/>
  <c r="G91" i="38"/>
  <c r="L91" i="38"/>
  <c r="S34" i="60"/>
  <c r="F91" i="38"/>
  <c r="S87" i="38"/>
  <c r="F16" i="46" s="1"/>
  <c r="D91" i="38"/>
  <c r="M91" i="38"/>
  <c r="E91" i="38"/>
  <c r="O91" i="38"/>
  <c r="P91" i="38"/>
  <c r="N91" i="38"/>
  <c r="Q91" i="38"/>
  <c r="I91" i="38"/>
  <c r="F18" i="46" l="1"/>
  <c r="F17" i="46"/>
  <c r="F19" i="46"/>
  <c r="S91" i="38"/>
  <c r="F20" i="46" s="1"/>
  <c r="O72" i="19"/>
  <c r="P72" i="19"/>
  <c r="P38" i="60" s="1"/>
  <c r="K72" i="19"/>
  <c r="K38" i="60" s="1"/>
  <c r="M72" i="19"/>
  <c r="R72" i="19"/>
  <c r="R38" i="60" s="1"/>
  <c r="F72" i="19"/>
  <c r="F38" i="60" s="1"/>
  <c r="L72" i="19"/>
  <c r="L38" i="60" s="1"/>
  <c r="Q72" i="19"/>
  <c r="I72" i="19"/>
  <c r="H72" i="19"/>
  <c r="H38" i="60" s="1"/>
  <c r="N72" i="19"/>
  <c r="G72" i="19"/>
  <c r="G38" i="60" s="1"/>
  <c r="E72" i="19"/>
  <c r="E38" i="60" s="1"/>
  <c r="D72" i="19"/>
  <c r="D38" i="60" s="1"/>
  <c r="S71" i="19"/>
  <c r="S72" i="19"/>
  <c r="J72" i="19"/>
  <c r="J38" i="60"/>
  <c r="G6" i="46" l="1"/>
  <c r="G5" i="46"/>
  <c r="Q38" i="60"/>
  <c r="N38" i="60"/>
  <c r="M38" i="60"/>
  <c r="I38" i="60"/>
  <c r="C9" i="30"/>
  <c r="O38" i="60"/>
  <c r="S38" i="60" l="1"/>
  <c r="B9" i="30"/>
  <c r="L37" i="60" l="1"/>
  <c r="N37" i="60"/>
  <c r="P37" i="60"/>
  <c r="M37" i="60"/>
  <c r="Q37" i="60"/>
  <c r="H37" i="60"/>
  <c r="R37" i="60"/>
  <c r="O37" i="60"/>
  <c r="D37" i="60"/>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D105" i="38"/>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H5" i="46" s="1"/>
  <c r="G20" i="46"/>
  <c r="P85" i="19"/>
  <c r="O85" i="19"/>
  <c r="F85" i="19"/>
  <c r="F44" i="60" s="1"/>
  <c r="R85" i="19"/>
  <c r="R44" i="60" s="1"/>
  <c r="J85" i="19"/>
  <c r="J44" i="60"/>
  <c r="H85" i="19"/>
  <c r="M85" i="19"/>
  <c r="M44" i="60" s="1"/>
  <c r="E85" i="19"/>
  <c r="K85" i="19"/>
  <c r="G85" i="19"/>
  <c r="G44" i="60" s="1"/>
  <c r="L85" i="19"/>
  <c r="N85" i="19"/>
  <c r="N44" i="60" s="1"/>
  <c r="I85" i="19"/>
  <c r="Q85" i="19"/>
  <c r="Q44" i="60" s="1"/>
  <c r="D85" i="19"/>
  <c r="S84" i="19"/>
  <c r="S85" i="19"/>
  <c r="C10" i="30" s="1"/>
  <c r="H7" i="46" l="1"/>
  <c r="H6" i="46"/>
  <c r="O44" i="60"/>
  <c r="L44" i="60"/>
  <c r="B10" i="30"/>
  <c r="D44" i="60"/>
  <c r="I44" i="60"/>
  <c r="P44" i="60"/>
  <c r="E44" i="60"/>
  <c r="H44" i="60"/>
  <c r="K44" i="60"/>
  <c r="S44" i="60" l="1"/>
  <c r="R43" i="60"/>
  <c r="H43" i="60"/>
  <c r="M43" i="60"/>
  <c r="D43" i="60"/>
  <c r="Q43" i="60"/>
  <c r="P43" i="60"/>
  <c r="K43" i="60"/>
  <c r="E43" i="60"/>
  <c r="F43" i="60"/>
  <c r="O43" i="60"/>
  <c r="J43" i="60"/>
  <c r="L43" i="60"/>
  <c r="I43" i="60"/>
  <c r="N43" i="60"/>
  <c r="G43" i="60"/>
  <c r="J46" i="60" l="1"/>
  <c r="J123" i="38"/>
  <c r="N46" i="60"/>
  <c r="N123" i="38"/>
  <c r="Q46" i="60"/>
  <c r="Q123" i="38"/>
  <c r="S43" i="60"/>
  <c r="D46" i="60"/>
  <c r="D123" i="38"/>
  <c r="H46" i="60"/>
  <c r="H123" i="38"/>
  <c r="K46" i="60"/>
  <c r="K123" i="38"/>
  <c r="P46" i="60"/>
  <c r="P123" i="38"/>
  <c r="L46" i="60"/>
  <c r="L123" i="38"/>
  <c r="O123" i="38"/>
  <c r="O46" i="60"/>
  <c r="F46" i="60"/>
  <c r="F123" i="38"/>
  <c r="R46" i="60"/>
  <c r="R123" i="38"/>
  <c r="G46" i="60"/>
  <c r="G123" i="38"/>
  <c r="I123" i="38"/>
  <c r="I46" i="60"/>
  <c r="M46" i="60"/>
  <c r="M123" i="38"/>
  <c r="E46" i="60"/>
  <c r="E123" i="38"/>
  <c r="L127" i="38" l="1"/>
  <c r="H127" i="38"/>
  <c r="N127" i="38"/>
  <c r="I127" i="38"/>
  <c r="F127" i="38"/>
  <c r="P127" i="38"/>
  <c r="E127" i="38"/>
  <c r="G127" i="38"/>
  <c r="D127" i="38"/>
  <c r="S123" i="38"/>
  <c r="M127" i="38"/>
  <c r="J127" i="38"/>
  <c r="O127" i="38"/>
  <c r="K127" i="38"/>
  <c r="S46" i="60"/>
  <c r="R127" i="38"/>
  <c r="Q127" i="38"/>
  <c r="R89" i="19"/>
  <c r="P89" i="19"/>
  <c r="P5" i="19" s="1"/>
  <c r="P6" i="19" s="1"/>
  <c r="N5" i="19"/>
  <c r="N6" i="19" s="1"/>
  <c r="N89" i="19"/>
  <c r="N50" i="60" s="1"/>
  <c r="N6" i="60" s="1"/>
  <c r="M50" i="60"/>
  <c r="M6" i="60" s="1"/>
  <c r="M5" i="19"/>
  <c r="M6" i="19" s="1"/>
  <c r="M89" i="19"/>
  <c r="F89" i="19"/>
  <c r="F50" i="60" s="1"/>
  <c r="F6" i="60" s="1"/>
  <c r="E89" i="19"/>
  <c r="E5" i="19" s="1"/>
  <c r="E6" i="19" s="1"/>
  <c r="O89" i="19"/>
  <c r="O50" i="60" s="1"/>
  <c r="O6" i="60" s="1"/>
  <c r="H89" i="19"/>
  <c r="H5" i="19" s="1"/>
  <c r="H6" i="19" s="1"/>
  <c r="L5" i="19"/>
  <c r="L6" i="19" s="1"/>
  <c r="L89" i="19"/>
  <c r="L50" i="60" s="1"/>
  <c r="L6" i="60" s="1"/>
  <c r="Q89" i="19"/>
  <c r="J5" i="19"/>
  <c r="J6" i="19" s="1"/>
  <c r="J89" i="19"/>
  <c r="J50" i="60" s="1"/>
  <c r="J6" i="60" s="1"/>
  <c r="I89" i="19"/>
  <c r="I5" i="19" s="1"/>
  <c r="I6" i="19" s="1"/>
  <c r="I50" i="60"/>
  <c r="I6" i="60" s="1"/>
  <c r="G89" i="19"/>
  <c r="G50" i="60" s="1"/>
  <c r="G6" i="60" s="1"/>
  <c r="K5" i="19"/>
  <c r="K6" i="19" s="1"/>
  <c r="K89" i="19"/>
  <c r="K50" i="60" s="1"/>
  <c r="K6" i="60" s="1"/>
  <c r="D89" i="19"/>
  <c r="D50" i="60" s="1"/>
  <c r="D5" i="19"/>
  <c r="D6" i="19" s="1"/>
  <c r="S88" i="19"/>
  <c r="S89" i="19" s="1"/>
  <c r="H17" i="46" l="1"/>
  <c r="H16" i="46"/>
  <c r="H19" i="46"/>
  <c r="H18" i="46"/>
  <c r="S127" i="38"/>
  <c r="H20" i="46"/>
  <c r="C11" i="30"/>
  <c r="F5" i="19"/>
  <c r="F6" i="19" s="1"/>
  <c r="O5" i="19"/>
  <c r="O6" i="19" s="1"/>
  <c r="D6" i="60"/>
  <c r="E50" i="60"/>
  <c r="E6" i="60" s="1"/>
  <c r="Q5" i="19"/>
  <c r="Q6" i="19" s="1"/>
  <c r="S5" i="19"/>
  <c r="S6" i="19" s="1"/>
  <c r="P50" i="60"/>
  <c r="P6" i="60" s="1"/>
  <c r="R5" i="19"/>
  <c r="R6" i="19" s="1"/>
  <c r="H50" i="60"/>
  <c r="H6" i="60" s="1"/>
  <c r="G5" i="19"/>
  <c r="G6" i="19" s="1"/>
  <c r="R50" i="60"/>
  <c r="R6" i="60" s="1"/>
  <c r="Q50" i="60"/>
  <c r="Q6" i="60" s="1"/>
  <c r="I6" i="46" l="1"/>
  <c r="I5" i="46"/>
  <c r="I8" i="46"/>
  <c r="I7" i="46"/>
  <c r="C14" i="30"/>
  <c r="B11" i="30"/>
  <c r="S50" i="60"/>
  <c r="S6" i="60" s="1"/>
  <c r="M49" i="60" l="1"/>
  <c r="Q49" i="60"/>
  <c r="H49" i="60"/>
  <c r="R49" i="60"/>
  <c r="J49" i="60"/>
  <c r="I49" i="60"/>
  <c r="E49" i="60"/>
  <c r="P49" i="60"/>
  <c r="L49" i="60"/>
  <c r="K49" i="60"/>
  <c r="N49" i="60"/>
  <c r="B14" i="30"/>
  <c r="F49" i="60"/>
  <c r="O49" i="60"/>
  <c r="G49" i="60"/>
  <c r="D49" i="60"/>
  <c r="D52" i="60" l="1"/>
  <c r="S49" i="60"/>
  <c r="D5" i="60"/>
  <c r="D8" i="60" s="1"/>
  <c r="D10" i="60" s="1"/>
  <c r="D141" i="38"/>
  <c r="P141" i="38"/>
  <c r="P5" i="60"/>
  <c r="P8" i="60" s="1"/>
  <c r="P10" i="60" s="1"/>
  <c r="P22" i="38" s="1"/>
  <c r="P52" i="60"/>
  <c r="G5" i="60"/>
  <c r="G8" i="60" s="1"/>
  <c r="G10" i="60" s="1"/>
  <c r="G22" i="38" s="1"/>
  <c r="G141" i="38"/>
  <c r="G52" i="60"/>
  <c r="O52" i="60"/>
  <c r="O141" i="38"/>
  <c r="O5" i="60"/>
  <c r="O8" i="60" s="1"/>
  <c r="O10" i="60" s="1"/>
  <c r="O22" i="38" s="1"/>
  <c r="I5" i="60"/>
  <c r="I8" i="60" s="1"/>
  <c r="I10" i="60" s="1"/>
  <c r="I22" i="38" s="1"/>
  <c r="I141" i="38"/>
  <c r="I52" i="60"/>
  <c r="E141" i="38"/>
  <c r="E52" i="60"/>
  <c r="E5" i="60"/>
  <c r="E8" i="60" s="1"/>
  <c r="E10" i="60" s="1"/>
  <c r="E22" i="38" s="1"/>
  <c r="F5" i="60"/>
  <c r="F8" i="60" s="1"/>
  <c r="F10" i="60" s="1"/>
  <c r="F22" i="38" s="1"/>
  <c r="F141" i="38"/>
  <c r="F52" i="60"/>
  <c r="J141" i="38"/>
  <c r="J5" i="60"/>
  <c r="J8" i="60" s="1"/>
  <c r="J10" i="60" s="1"/>
  <c r="J52" i="60"/>
  <c r="R141" i="38"/>
  <c r="R5" i="60"/>
  <c r="R8" i="60" s="1"/>
  <c r="R10" i="60" s="1"/>
  <c r="R22" i="38" s="1"/>
  <c r="R52" i="60"/>
  <c r="H5" i="60"/>
  <c r="H8" i="60" s="1"/>
  <c r="H10" i="60" s="1"/>
  <c r="H22" i="38" s="1"/>
  <c r="H52" i="60"/>
  <c r="H141" i="38"/>
  <c r="N141" i="38"/>
  <c r="N5" i="60"/>
  <c r="N8" i="60" s="1"/>
  <c r="N10" i="60" s="1"/>
  <c r="N22" i="38" s="1"/>
  <c r="N52" i="60"/>
  <c r="K5" i="60"/>
  <c r="K8" i="60" s="1"/>
  <c r="K10" i="60" s="1"/>
  <c r="K22" i="38" s="1"/>
  <c r="K52" i="60"/>
  <c r="K141" i="38"/>
  <c r="Q141" i="38"/>
  <c r="Q5" i="60"/>
  <c r="Q8" i="60" s="1"/>
  <c r="Q10" i="60" s="1"/>
  <c r="Q22" i="38" s="1"/>
  <c r="Q52" i="60"/>
  <c r="L52" i="60"/>
  <c r="L5" i="60"/>
  <c r="L8" i="60" s="1"/>
  <c r="L10" i="60" s="1"/>
  <c r="L22" i="38" s="1"/>
  <c r="L141" i="38"/>
  <c r="M141" i="38"/>
  <c r="M52" i="60"/>
  <c r="M5" i="60"/>
  <c r="M8" i="60" s="1"/>
  <c r="M10" i="60" s="1"/>
  <c r="M22" i="38" s="1"/>
  <c r="S10" i="60" l="1"/>
  <c r="Q145" i="38"/>
  <c r="J145" i="38"/>
  <c r="F145" i="38"/>
  <c r="O145" i="38"/>
  <c r="S141" i="38"/>
  <c r="D145" i="38"/>
  <c r="H145" i="38"/>
  <c r="K145" i="38"/>
  <c r="P145" i="38"/>
  <c r="D22" i="38"/>
  <c r="N145" i="38"/>
  <c r="I145" i="38"/>
  <c r="L145" i="38"/>
  <c r="R145" i="38"/>
  <c r="S5" i="60"/>
  <c r="S8" i="60" s="1"/>
  <c r="S52" i="60"/>
  <c r="M145" i="38"/>
  <c r="E145" i="38"/>
  <c r="G145" i="38"/>
  <c r="S22" i="38" l="1"/>
  <c r="B20" i="46" s="1"/>
  <c r="I17" i="46"/>
  <c r="I16" i="46"/>
  <c r="I19" i="46"/>
  <c r="I18" i="46"/>
  <c r="S145" i="38"/>
  <c r="J5" i="46" s="1"/>
  <c r="I20" i="46"/>
  <c r="J9" i="46"/>
  <c r="J8" i="46"/>
  <c r="J22" i="38"/>
  <c r="F32" i="38"/>
  <c r="O32" i="38"/>
  <c r="D32" i="38"/>
  <c r="Q32" i="38"/>
  <c r="I32" i="38"/>
  <c r="J32" i="38"/>
  <c r="E32" i="38"/>
  <c r="K32" i="38"/>
  <c r="L32" i="38"/>
  <c r="R32" i="38"/>
  <c r="M32" i="38"/>
  <c r="C12" i="46"/>
  <c r="P32" i="38"/>
  <c r="H32" i="38"/>
  <c r="N32" i="38"/>
  <c r="G32" i="38"/>
  <c r="J7" i="46" l="1"/>
  <c r="J6" i="46"/>
  <c r="K12" i="38"/>
  <c r="J12" i="38"/>
  <c r="I12" i="38"/>
  <c r="Q12" i="38"/>
  <c r="E12" i="38"/>
  <c r="P12" i="38"/>
  <c r="D12" i="38"/>
  <c r="R12" i="38"/>
  <c r="O12" i="38"/>
  <c r="G12" i="38"/>
  <c r="N12" i="38"/>
  <c r="H12" i="38"/>
  <c r="M12" i="38"/>
  <c r="L12" i="38"/>
  <c r="F12" i="38"/>
  <c r="S12" i="38" l="1"/>
  <c r="B12" i="46" s="1"/>
  <c r="D11" i="46" l="1"/>
  <c r="D15" i="46"/>
  <c r="P49" i="38"/>
  <c r="H49" i="38"/>
  <c r="F49" i="38"/>
  <c r="S44" i="38"/>
  <c r="O49" i="38"/>
  <c r="N49" i="38"/>
  <c r="G49" i="38"/>
  <c r="I49" i="38"/>
  <c r="H45" i="38"/>
  <c r="K49" i="38"/>
  <c r="Q49" i="38"/>
  <c r="M49" i="38"/>
  <c r="L49" i="38"/>
  <c r="E45" i="38"/>
  <c r="N45" i="38"/>
  <c r="F45" i="38"/>
  <c r="I45" i="38"/>
  <c r="P45" i="38"/>
  <c r="J45" i="38"/>
  <c r="L45" i="38"/>
  <c r="K45" i="38"/>
  <c r="Q45" i="38"/>
  <c r="G45" i="38"/>
  <c r="G44" i="38" s="1"/>
  <c r="M45" i="38"/>
  <c r="J49" i="38"/>
  <c r="R49" i="38"/>
  <c r="E49" i="38"/>
  <c r="D49" i="38"/>
  <c r="D14" i="46" s="1"/>
  <c r="R45" i="38"/>
  <c r="D45" i="38"/>
  <c r="O45" i="38"/>
  <c r="O44" i="38" l="1"/>
  <c r="M44" i="38"/>
  <c r="P44" i="38"/>
  <c r="P51" i="38" s="1"/>
  <c r="J44" i="38"/>
  <c r="J51" i="38" s="1"/>
  <c r="E44" i="38"/>
  <c r="E51" i="38" s="1"/>
  <c r="K44" i="38"/>
  <c r="K51" i="38" s="1"/>
  <c r="D10" i="46"/>
  <c r="D9" i="46"/>
  <c r="Q44" i="38"/>
  <c r="Q51" i="38" s="1"/>
  <c r="D44" i="38"/>
  <c r="D51" i="38" s="1"/>
  <c r="D55" i="38" s="1"/>
  <c r="L44" i="38"/>
  <c r="H44" i="38"/>
  <c r="H51" i="38" s="1"/>
  <c r="M51" i="38"/>
  <c r="L51" i="38"/>
  <c r="O51" i="38"/>
  <c r="G51" i="38"/>
  <c r="F44" i="38"/>
  <c r="N44" i="38"/>
  <c r="R44" i="38"/>
  <c r="I44" i="38"/>
  <c r="P55" i="38" l="1"/>
  <c r="M55" i="38"/>
  <c r="H55" i="38"/>
  <c r="E55" i="38"/>
  <c r="J55" i="38"/>
  <c r="L55" i="38"/>
  <c r="I51" i="38"/>
  <c r="K55" i="38"/>
  <c r="F51" i="38"/>
  <c r="Q55" i="38"/>
  <c r="R51" i="38"/>
  <c r="O55" i="38"/>
  <c r="N51" i="38"/>
  <c r="G55" i="38"/>
  <c r="S51" i="38" l="1"/>
  <c r="D16" i="46" s="1"/>
  <c r="I55" i="38"/>
  <c r="F55" i="38"/>
  <c r="R55" i="38"/>
  <c r="N55" i="38"/>
  <c r="D17" i="46" l="1"/>
  <c r="S55" i="38"/>
  <c r="D20" i="46" s="1"/>
  <c r="E34" i="38" l="1"/>
  <c r="E14" i="38"/>
  <c r="L34" i="38"/>
  <c r="L14" i="38" s="1"/>
  <c r="C14" i="46"/>
  <c r="G34" i="38"/>
  <c r="G14" i="38"/>
  <c r="D34" i="38"/>
  <c r="D14" i="38" s="1"/>
  <c r="J34" i="38"/>
  <c r="J14" i="38" s="1"/>
  <c r="F34" i="38"/>
  <c r="F14" i="38"/>
  <c r="P34" i="38"/>
  <c r="P14" i="38" s="1"/>
  <c r="H34" i="38"/>
  <c r="H14" i="38"/>
  <c r="Q34" i="38"/>
  <c r="Q14" i="38"/>
  <c r="F10" i="38"/>
  <c r="N30" i="38"/>
  <c r="N29" i="38" s="1"/>
  <c r="N10" i="38"/>
  <c r="I34" i="38"/>
  <c r="I14" i="38" s="1"/>
  <c r="R34" i="38"/>
  <c r="R14" i="38"/>
  <c r="O30" i="38"/>
  <c r="O29" i="38" s="1"/>
  <c r="G29" i="38"/>
  <c r="G36" i="38" s="1"/>
  <c r="G16" i="38" s="1"/>
  <c r="I30" i="38"/>
  <c r="I10" i="38" s="1"/>
  <c r="N34" i="38"/>
  <c r="N14" i="38"/>
  <c r="H30" i="38"/>
  <c r="H29" i="38" s="1"/>
  <c r="H10" i="38"/>
  <c r="G30" i="38"/>
  <c r="G10" i="38" s="1"/>
  <c r="L29" i="38"/>
  <c r="L36" i="38" s="1"/>
  <c r="L16" i="38" s="1"/>
  <c r="E30" i="38"/>
  <c r="E29" i="38" s="1"/>
  <c r="E10" i="38"/>
  <c r="K30" i="38"/>
  <c r="K29" i="38" s="1"/>
  <c r="K10" i="38"/>
  <c r="K34" i="38"/>
  <c r="K14" i="38" s="1"/>
  <c r="S29" i="38"/>
  <c r="M34" i="38"/>
  <c r="M14" i="38"/>
  <c r="L30" i="38"/>
  <c r="L10" i="38" s="1"/>
  <c r="Q30" i="38"/>
  <c r="Q29" i="38" s="1"/>
  <c r="F30" i="38"/>
  <c r="F29" i="38" s="1"/>
  <c r="R30" i="38"/>
  <c r="R10" i="38" s="1"/>
  <c r="R9" i="38" s="1"/>
  <c r="R29" i="38"/>
  <c r="R36" i="38" s="1"/>
  <c r="R16" i="38" s="1"/>
  <c r="M30" i="38"/>
  <c r="M10" i="38" s="1"/>
  <c r="D10" i="38"/>
  <c r="B10" i="46" s="1"/>
  <c r="O34" i="38"/>
  <c r="O14" i="38"/>
  <c r="J30" i="38"/>
  <c r="D30" i="38"/>
  <c r="C10" i="46" s="1"/>
  <c r="D29" i="38"/>
  <c r="C9" i="46" s="1"/>
  <c r="D36" i="38"/>
  <c r="C16" i="46" s="1"/>
  <c r="D16" i="38"/>
  <c r="B16" i="46" s="1"/>
  <c r="P30" i="38"/>
  <c r="P29" i="38" s="1"/>
  <c r="M9" i="38" l="1"/>
  <c r="F9" i="38"/>
  <c r="E9" i="38"/>
  <c r="G9" i="38"/>
  <c r="G20" i="38" s="1"/>
  <c r="K9" i="38"/>
  <c r="H36" i="38"/>
  <c r="H16" i="38" s="1"/>
  <c r="K36" i="38"/>
  <c r="K16" i="38" s="1"/>
  <c r="N9" i="38"/>
  <c r="J29" i="38"/>
  <c r="H9" i="38"/>
  <c r="D40" i="38"/>
  <c r="C20" i="46" s="1"/>
  <c r="R20" i="38"/>
  <c r="P10" i="38"/>
  <c r="P9" i="38" s="1"/>
  <c r="Q10" i="38"/>
  <c r="Q9" i="38" s="1"/>
  <c r="M29" i="38"/>
  <c r="O10" i="38"/>
  <c r="O9" i="38" s="1"/>
  <c r="D9" i="38"/>
  <c r="B14" i="46"/>
  <c r="S14" i="38"/>
  <c r="E36" i="38"/>
  <c r="E16" i="38" s="1"/>
  <c r="E20" i="38" s="1"/>
  <c r="I9" i="38"/>
  <c r="J36" i="38"/>
  <c r="J16" i="38" s="1"/>
  <c r="L9" i="38"/>
  <c r="L20" i="38" s="1"/>
  <c r="O36" i="38"/>
  <c r="O16" i="38" s="1"/>
  <c r="M36" i="38"/>
  <c r="M16" i="38" s="1"/>
  <c r="F36" i="38"/>
  <c r="F16" i="38" s="1"/>
  <c r="F20" i="38" s="1"/>
  <c r="N36" i="38"/>
  <c r="N16" i="38" s="1"/>
  <c r="G40" i="38"/>
  <c r="L40" i="38"/>
  <c r="R40" i="38"/>
  <c r="I29" i="38"/>
  <c r="Q36" i="38"/>
  <c r="Q16" i="38" s="1"/>
  <c r="P36" i="38"/>
  <c r="P16" i="38" s="1"/>
  <c r="J10" i="38"/>
  <c r="J9" i="38" s="1"/>
  <c r="K20" i="38" l="1"/>
  <c r="M20" i="38"/>
  <c r="N20" i="38"/>
  <c r="J20" i="38"/>
  <c r="P20" i="38"/>
  <c r="H20" i="38"/>
  <c r="Q20" i="38"/>
  <c r="K40" i="38"/>
  <c r="O20" i="38"/>
  <c r="H40" i="38"/>
  <c r="J40" i="38"/>
  <c r="S10" i="38"/>
  <c r="I36" i="38"/>
  <c r="I16" i="38" s="1"/>
  <c r="S16" i="38" s="1"/>
  <c r="N40" i="38"/>
  <c r="S9" i="38"/>
  <c r="B9" i="46"/>
  <c r="D20" i="38"/>
  <c r="M40" i="38"/>
  <c r="F40" i="38"/>
  <c r="O40" i="38"/>
  <c r="P40" i="38"/>
  <c r="Q40" i="38"/>
  <c r="E40" i="38"/>
  <c r="S20" i="38" l="1"/>
  <c r="I40" i="38"/>
  <c r="I20" i="38"/>
  <c r="S36" i="38"/>
  <c r="S40" i="38" s="1"/>
</calcChain>
</file>

<file path=xl/sharedStrings.xml><?xml version="1.0" encoding="utf-8"?>
<sst xmlns="http://schemas.openxmlformats.org/spreadsheetml/2006/main" count="1469" uniqueCount="471">
  <si>
    <t>Sum</t>
  </si>
  <si>
    <t>FO2A Barnehager</t>
  </si>
  <si>
    <t>FO3 Helse og omsorg</t>
  </si>
  <si>
    <t>Totalt</t>
  </si>
  <si>
    <t>SaLTO - stillinger</t>
  </si>
  <si>
    <t>Kap. 308 Bydelene - avsetninger eldre, helse og sosiale tjenester</t>
  </si>
  <si>
    <t>FO1 Administrasjon og fellestjenester</t>
  </si>
  <si>
    <t>Sum kap. 305</t>
  </si>
  <si>
    <t>Økt deltakelse i barnehagen</t>
  </si>
  <si>
    <t>Nasjonal minstesats foreldrebetaling</t>
  </si>
  <si>
    <t>Utgifter til Oslo-barn i utenbys barnehager</t>
  </si>
  <si>
    <t>FO4 Sosiale tjenester og ytelser</t>
  </si>
  <si>
    <t>Sum kap. 306 (brutto)</t>
  </si>
  <si>
    <t>Sum kap. 306 (netto)</t>
  </si>
  <si>
    <t>1. Basistilskudd</t>
  </si>
  <si>
    <t>Kriterievekt</t>
  </si>
  <si>
    <t>-</t>
  </si>
  <si>
    <t>Kompensasjon for egenbetaling alders- og sykehjem</t>
  </si>
  <si>
    <t>1. Vektede heltidsplasser, 0-2 år</t>
  </si>
  <si>
    <t>2. Vektede heltidsplasser, 3-6 år</t>
  </si>
  <si>
    <t>FO4C Økonomisk sosialhjelp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</si>
  <si>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</si>
  <si>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</si>
  <si>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</si>
  <si>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</si>
  <si>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</si>
  <si>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</si>
  <si>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</si>
  <si>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</si>
  <si>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</si>
  <si>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</si>
  <si>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</si>
  <si>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</si>
  <si>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</si>
  <si>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</si>
  <si>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 xml:space="preserve">Sentrumsansvar
</t>
  </si>
  <si>
    <t xml:space="preserve">Helsestasjon mot barneskoler Tøyen-avtalen </t>
  </si>
  <si>
    <t>Riverside</t>
  </si>
  <si>
    <t xml:space="preserve">Groruddalen motorsenter og Stovner Rockefabrikk </t>
  </si>
  <si>
    <t xml:space="preserve">Hvervenbukta motorsenter
</t>
  </si>
  <si>
    <t>Fredagsklubb Ung Metro</t>
  </si>
  <si>
    <t>Overdekning avtalefysioterapi</t>
  </si>
  <si>
    <t>Fysio-/ ergoterapi Elverhøy og Haukåasen skoler</t>
  </si>
  <si>
    <t>Aktivitetshus Grønlandsleiret</t>
  </si>
  <si>
    <t>Kompensasjon, leie av omsorgsboliger fra private</t>
  </si>
  <si>
    <t xml:space="preserve">Quo vadis aktivitetssenter
</t>
  </si>
  <si>
    <t>Bo-oppfølgingstiltak</t>
  </si>
  <si>
    <t xml:space="preserve">Særskilt botilbud
</t>
  </si>
  <si>
    <t>13. 
Østensjø</t>
  </si>
  <si>
    <t xml:space="preserve">Kap. 305 Bydelene - etablering av nye barnehager </t>
  </si>
  <si>
    <t xml:space="preserve">Kap. 306 Bydelene - diverse barnehagetiltak </t>
  </si>
  <si>
    <t xml:space="preserve">Byomfattende ungdomstiltak i bydelene </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</si>
  <si>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</si>
  <si>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</si>
  <si>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</si>
  <si>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</si>
  <si>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</si>
  <si>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</si>
  <si>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</si>
  <si>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</si>
  <si>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</si>
  <si>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</si>
  <si>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</si>
  <si>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</si>
  <si>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</si>
  <si>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</si>
  <si>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</si>
  <si>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</si>
  <si>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</si>
  <si>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</si>
  <si>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Kommunale barnehager</t>
  </si>
  <si>
    <t>0 - 2 år</t>
  </si>
  <si>
    <t>Oppholdstid i alt</t>
  </si>
  <si>
    <t>Vekt aldersgruppe</t>
  </si>
  <si>
    <t>Antall barn med heltidsplass</t>
  </si>
  <si>
    <t>FO4A Sosiale tjenester</t>
  </si>
  <si>
    <t xml:space="preserve">FO4B KVP </t>
  </si>
  <si>
    <t>Inndekking av merforbruk</t>
  </si>
  <si>
    <t>Bydelsfordelt ramme</t>
  </si>
  <si>
    <t>Tabell 1.1 Bydelssektorens samlede budsjettramme</t>
  </si>
  <si>
    <t>Tabell 3.1 Bydelenes kriterieandeler</t>
  </si>
  <si>
    <t>Kriterienøkkel FO2B Barnevern</t>
  </si>
  <si>
    <t>Fordelingsnøkkel FO1</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</si>
  <si>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</si>
  <si>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</si>
  <si>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</si>
  <si>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</si>
  <si>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</si>
  <si>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</si>
  <si>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</si>
  <si>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</si>
  <si>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</si>
  <si>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</si>
  <si>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</si>
  <si>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</si>
  <si>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</si>
  <si>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</si>
  <si>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</si>
  <si>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</si>
  <si>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</si>
  <si>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</si>
  <si>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</si>
  <si>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</si>
  <si>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</si>
  <si>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</si>
  <si>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</si>
  <si>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</si>
  <si>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</si>
  <si>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</si>
  <si>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</si>
  <si>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</si>
  <si>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</si>
  <si>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</si>
  <si>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</si>
  <si>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</si>
  <si>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</si>
  <si>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</si>
  <si>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</si>
  <si>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</si>
  <si>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</si>
  <si>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</si>
  <si>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</si>
  <si>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</si>
  <si>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</si>
  <si>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</si>
  <si>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</si>
  <si>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</si>
  <si>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</si>
  <si>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Effekt av oppdaterte regnskapsandeler</t>
  </si>
  <si>
    <t>Effekt av endringer i fordelingssystemet</t>
  </si>
  <si>
    <t>14.
Nordstrand</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</si>
  <si>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</si>
  <si>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</si>
  <si>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</si>
  <si>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</si>
  <si>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</si>
  <si>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</si>
  <si>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</si>
  <si>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</si>
  <si>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</si>
  <si>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</si>
  <si>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</si>
  <si>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</si>
  <si>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</si>
  <si>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</si>
  <si>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</si>
  <si>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</si>
  <si>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</si>
  <si>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</si>
  <si>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</si>
  <si>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</si>
  <si>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</si>
  <si>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4.5 Oppholdstid , kommunale barnehager</t>
  </si>
  <si>
    <t>Tabell 5.2 Tiltak etter barnehagelovens kap. V A Spesialpedagogisk hjelp (særskilt tildeling)</t>
  </si>
  <si>
    <t>Tabell 5.1 Driftstilskudd til familiebarnehager</t>
  </si>
  <si>
    <t>Tabell 4.4 Dødelighetsindeks</t>
  </si>
  <si>
    <t>Kap. 303 Bydelene - avsetninger barn og unge</t>
  </si>
  <si>
    <t>Barnehjernevernet</t>
  </si>
  <si>
    <t>Vekt</t>
  </si>
  <si>
    <t>Dødelighetsrate 50-74 år 2016</t>
  </si>
  <si>
    <t>Sentrale avsetninger (kap. 303-308)</t>
  </si>
  <si>
    <t>Alle beløp i 1000 kr</t>
  </si>
  <si>
    <t>Fordelingsnøkkel</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</si>
  <si>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</si>
  <si>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</si>
  <si>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</si>
  <si>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</si>
  <si>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</si>
  <si>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</si>
  <si>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</si>
  <si>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</si>
  <si>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</si>
  <si>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 herav spesifiserte rammeendringer*</t>
  </si>
  <si>
    <t>1. Hjelpestønadsmottakere 0-17 år, sats 2-4</t>
  </si>
  <si>
    <t xml:space="preserve"> - herav justering for oppgaveendringer mellom sektorer</t>
  </si>
  <si>
    <t xml:space="preserve">Dynekilen flyktningebarnehage </t>
  </si>
  <si>
    <t>Barnehager spesielt tilrettelagt for funksjonshemmede barn</t>
  </si>
  <si>
    <t>Tiltak etter Barnehagelovens Kap. V A.</t>
  </si>
  <si>
    <t>Lokale parker og nærmiljøanlegg</t>
  </si>
  <si>
    <t>Ekstra styrking skolehelsetjeneste barnetrinnet</t>
  </si>
  <si>
    <t>Ekstra styrking jordmortjenesten</t>
  </si>
  <si>
    <t>Skolehelsetjeneste ungdomstrinn etter elevtall</t>
  </si>
  <si>
    <t>Skolehelsetjeneste videregående etter elevtall</t>
  </si>
  <si>
    <t>Ruskonsulent for unge</t>
  </si>
  <si>
    <t>Utdanning av assistenter til barnehagelærere</t>
  </si>
  <si>
    <t>Sum kap. 303 (brutto)</t>
  </si>
  <si>
    <t>Statlig tilskudd til stillinger i barnevernet</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</si>
  <si>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</si>
  <si>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</si>
  <si>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</si>
  <si>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</si>
  <si>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</si>
  <si>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</si>
  <si>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</si>
  <si>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</si>
  <si>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Tiltak barn og unge</t>
  </si>
  <si>
    <t xml:space="preserve">Bydelsfordelt budsjett </t>
  </si>
  <si>
    <t xml:space="preserve">Tabell 2.1 Bydelsfordelt budsjett </t>
  </si>
  <si>
    <t>FO4B Kvalifiseringsprogram (KVP)</t>
  </si>
  <si>
    <t>FO4B Kvalifiseringsprogram (KVP) og FO4C Økonomisk sosialhjelp</t>
  </si>
  <si>
    <t xml:space="preserve">Marka eldresenter
</t>
  </si>
  <si>
    <t>Bydelssektrorens samlede budsjettramme ekskl. egne inntekter</t>
  </si>
  <si>
    <t>Kilde: SSB</t>
  </si>
  <si>
    <t>Tabell 5.1 Driftstilskudd til familiebarnehager (særskilt tildeling)</t>
  </si>
  <si>
    <t xml:space="preserve">Styrket rusomsorg </t>
  </si>
  <si>
    <t>Vridningseffekter knyttet til endringer i særskilte tildelinger</t>
  </si>
  <si>
    <t>Avrundet til hele tusen (innmeldt budsjett )</t>
  </si>
  <si>
    <t>Avrundet til hele tusen (innmeldt budsjett ) FO4C</t>
  </si>
  <si>
    <t xml:space="preserve">FO2A Barnehage - kommunale </t>
  </si>
  <si>
    <t>9. Barn 0-17 år i husholdning med  lav inntekt og finanskapital</t>
  </si>
  <si>
    <t>7. Barn 0-17 år i husholdning med  lav inntekt og finanskapital</t>
  </si>
  <si>
    <t>FO2B Barnevern</t>
  </si>
  <si>
    <t xml:space="preserve">FO2B  Barnevern </t>
  </si>
  <si>
    <t>Dødelighetsrate 50-74 år 2017</t>
  </si>
  <si>
    <t xml:space="preserve">Folkehelsetiltak </t>
  </si>
  <si>
    <t xml:space="preserve">Trygg og mangfoldig eldreomsorg </t>
  </si>
  <si>
    <t>Ruter aldersvennlig transport</t>
  </si>
  <si>
    <t>Kompetansehevende tiltak - med statlig finansiering</t>
  </si>
  <si>
    <t>Kompetansehevende tiltak - ren kommunal finansiering</t>
  </si>
  <si>
    <t>Bosettingstilskudd flyktninger  (art 11)</t>
  </si>
  <si>
    <t>Bosettingstilskudd flyktninger (art 14)</t>
  </si>
  <si>
    <t xml:space="preserve">Levekår, bolig og sosiale tjenester </t>
  </si>
  <si>
    <t>Tilskudd fra fylkesmannen til kompetansetiltak</t>
  </si>
  <si>
    <t>Sum kap. 308 (brutto)</t>
  </si>
  <si>
    <t>Sum kap. 308 (netto)</t>
  </si>
  <si>
    <t>Nye Familier</t>
  </si>
  <si>
    <t>Kompetansepakke for norskopplæring</t>
  </si>
  <si>
    <t>Finansiering av Rommen Scene</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</si>
  <si>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</si>
  <si>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</si>
  <si>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</si>
  <si>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</si>
  <si>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</si>
  <si>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</si>
  <si>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</si>
  <si>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</si>
  <si>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Statlig styrking barnevernstillinger sentrum</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</si>
  <si>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</si>
  <si>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</si>
  <si>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</si>
  <si>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</si>
  <si>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</si>
  <si>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</si>
  <si>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</si>
  <si>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</si>
  <si>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</si>
  <si>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</si>
  <si>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Satser 
(i 1000 kr)</t>
  </si>
  <si>
    <t>Endring egenandel uføre og AFP (Tilleggsinnstillingen)</t>
  </si>
  <si>
    <t>Satser for driftstilskudd i 2020</t>
  </si>
  <si>
    <t xml:space="preserve">Oppfølging av - og prosjekter i bydeler </t>
  </si>
  <si>
    <t>Opptrappingsplan - habilitering og rehabilitering</t>
  </si>
  <si>
    <t>Plan for utfasing av kommersielle aktører i barnevernet</t>
  </si>
  <si>
    <t>Bydelsfordelt Dok3 2020</t>
  </si>
  <si>
    <t xml:space="preserve"> - 2A. Antall innbyggere 01.01.2020</t>
  </si>
  <si>
    <t xml:space="preserve"> - 5A. Antall barn 0-17 år med enslige forsørgere 1.1.2020</t>
  </si>
  <si>
    <t xml:space="preserve"> - 5B. Lavutdanningsindeks 40-49 år 1.1.2020</t>
  </si>
  <si>
    <t>Kriteriefordelt ramme 2021 ekskl. lønns- og prisjustering</t>
  </si>
  <si>
    <t>Kompensasjon ny bemanningsavtale</t>
  </si>
  <si>
    <t>Ekstra styrking skolehelsetjeneste barnetrinnet (OVK)</t>
  </si>
  <si>
    <t>Ekstra styrking jordmortjenesten (OVK)</t>
  </si>
  <si>
    <t>Skolehelsetjeneste ungdomstrinn etter elevtall (OVK)</t>
  </si>
  <si>
    <t>Skolehelsetjeneste videregående etter elevtall (OVK)</t>
  </si>
  <si>
    <t>Helsestasjon mot barneskoler Tøyen-avtalen (OVK)</t>
  </si>
  <si>
    <t>Helsestasjon for kjønn og seksualitet (OVK)</t>
  </si>
  <si>
    <t>SaLTO - stillinger (AIS)</t>
  </si>
  <si>
    <t>Riverside (AIS)</t>
  </si>
  <si>
    <t>Fredagsklubb Ung Metro (AIS)</t>
  </si>
  <si>
    <t>Groruddalen motorsenter og Stovner Rockefabrikk (AIS)</t>
  </si>
  <si>
    <t>Hvervenbukta motorsenter (AIS)</t>
  </si>
  <si>
    <t>Finansiering av Rommen Scene (AIS)</t>
  </si>
  <si>
    <t>Ung Arena</t>
  </si>
  <si>
    <t>Varmtvannsbasseng Cathinka Guldberg</t>
  </si>
  <si>
    <t>Aktivitetstid (FO3 kriterier)</t>
  </si>
  <si>
    <t>Rehabilitering og demens bydelene (øremerket)</t>
  </si>
  <si>
    <t>Ekstra aktivitetstilbud seniorsentre (øremerket) (FO3 - eldre kriterier)</t>
  </si>
  <si>
    <t>Kompensasjon Steinerud Omsorg+</t>
  </si>
  <si>
    <t xml:space="preserve">Bo-oppfølgingstiltak </t>
  </si>
  <si>
    <t>NAVkonsulenter i videregående skole</t>
  </si>
  <si>
    <t xml:space="preserve">Desentraliserte tiltak i bydelene (øremerket) </t>
  </si>
  <si>
    <t>Tabell 1.2 Sentrale avsetninger 2021</t>
  </si>
  <si>
    <t>Utviklingstiltak bydelene</t>
  </si>
  <si>
    <t xml:space="preserve">Oppfølging av og  prosjekter i bydeler </t>
  </si>
  <si>
    <t>Bydelsprosjektet</t>
  </si>
  <si>
    <t>Folkehelsetiltak</t>
  </si>
  <si>
    <t>Kompensasjonsordning for uforutsett omfattende barnevern</t>
  </si>
  <si>
    <t>Etablering kommunale barnehageplasser 2020</t>
  </si>
  <si>
    <t>Etablering private barnehageplasser 2020</t>
  </si>
  <si>
    <t>Etablering kommunale barnehageplasser 2021</t>
  </si>
  <si>
    <t>Etablering private barnehageplasser 2021</t>
  </si>
  <si>
    <t>Språkstimulering førskolebarn</t>
  </si>
  <si>
    <t>Etablering av nye barnehageplasser (planlegging og prosjektering)</t>
  </si>
  <si>
    <t>Avvikling av midlertidige lokaler</t>
  </si>
  <si>
    <t>Økonomisk likebehandling private barnehager</t>
  </si>
  <si>
    <t>Kvalitet og kompetanse i barnehagen</t>
  </si>
  <si>
    <t>Tidlig innsats i barnehagen, inkludert økt grunnbemanning</t>
  </si>
  <si>
    <t>Gratis kjernetid i barnehagen</t>
  </si>
  <si>
    <t>Inntekter fra utenbys barn i Oslo-barnehager</t>
  </si>
  <si>
    <t>FO2C Aktivitetstilbud for barn og unge</t>
  </si>
  <si>
    <t>Sum kap. 303 (netto)</t>
  </si>
  <si>
    <t>Kap. 307 Bydelene - avsetninger arbeid, integrering og sosiale tjenester</t>
  </si>
  <si>
    <t>Sum kap. 307</t>
  </si>
  <si>
    <t>Omlegging av statlige tilskuddsordninger psykisk helse</t>
  </si>
  <si>
    <t>Refusjon for kjøp av tjenester i EØS-området</t>
  </si>
  <si>
    <t>Nettverk etter soning</t>
  </si>
  <si>
    <t>Dødelighetsrate 50-74 år 2018</t>
  </si>
  <si>
    <t>Satser for driftstilskudd i 2021*</t>
  </si>
  <si>
    <t>Sum driftstilskudd 2021</t>
  </si>
  <si>
    <t>I familiebarnehager er det kun heltidsplasser pr. 15.12.2019</t>
  </si>
  <si>
    <t>* Satsene vil bli oppdatert når Kunnskapsdepartementet har fastsatt nasjonale tilskuddssatser for 2021</t>
  </si>
  <si>
    <t>Antall barn 1-5 år 1.1.2020</t>
  </si>
  <si>
    <t>Barn med grunn- og/eller hjelpestønad 0-5 år, snitt 2017-2019</t>
  </si>
  <si>
    <t>Antall barn med vedvarende lavinntekt 2-5 år, 2016-2018</t>
  </si>
  <si>
    <t xml:space="preserve">I tallene inngår barnehager med tjenestekjøpsavtaler (dvs. kommunalt eid og privat driftet). I opprinnelig BASIL-skjema var ikke disse barnehagene oppgitt som kommunale. Dette omfatter 23 barn 0-2 år og 26 barn 3-6 år i Bydel Gamle Oslo, 45 barn 0-2 år og 92 barn 3-6 år i Bydel St. Hanshaugen, 69 barn 0-2 år og 121 barn 3-6 år i Bydel Vestre Aker, 56 barn 0-2 år  og 85 barn 3-6 år i Bydel Nordre Aker, 42 barn 0-2 år og 72 barn 3-6 år i Bydel Alna, 13 barn 0-2 år og 49 barn 3-6 år i Bydel Søndre Nordstrand. Til sammen 248 barn 0-2 år og 445 barn 3-6 år. </t>
  </si>
  <si>
    <t>Kompensasjon tapt husleie ved husleiefrys</t>
  </si>
  <si>
    <t xml:space="preserve">Tilskudd til leger i spesialisering – trinn 1(LIS1) turnusleger </t>
  </si>
  <si>
    <t xml:space="preserve">Statlig styrket rusomsorg </t>
  </si>
  <si>
    <t xml:space="preserve">Human Trafficking Support Oslo </t>
  </si>
  <si>
    <t>Bydelsfordelt budsjett 2021</t>
  </si>
  <si>
    <t xml:space="preserve"> - 2B. Korreksjon 67+ år i andre bydeler  og utenbys 01.01.2020</t>
  </si>
  <si>
    <t>1. Vektede heltidsplasser, 0-2 år 15.12.2019</t>
  </si>
  <si>
    <t>2. Vektede heltidsplasser, 3-6 år 15.12.2019</t>
  </si>
  <si>
    <t xml:space="preserve"> - 4A. Antall barn 0-17 år med enslige forsørgere 1.1.2020</t>
  </si>
  <si>
    <t xml:space="preserve"> - 4B. Lavutdanningsindeks 40-49 år 1.1.2020</t>
  </si>
  <si>
    <t xml:space="preserve"> - 4A. Antall  - personer 50-66 år 1.1.2020</t>
  </si>
  <si>
    <t xml:space="preserve"> - 4B. Dødelighets-indeks 50-74 år 2012-2018</t>
  </si>
  <si>
    <t xml:space="preserve"> - 7A. Antall personer 67-79 år 1.1.2020</t>
  </si>
  <si>
    <t xml:space="preserve"> - 7B. Korreksjon 67-79 år i andre bydeler  og utenbys 1.1.2020</t>
  </si>
  <si>
    <t xml:space="preserve"> - 7C. Dødelighetsindeks 50-74 år 2012-2018</t>
  </si>
  <si>
    <t xml:space="preserve"> - 8A. Antall ikke gifte 67-79 år 1.1.2020</t>
  </si>
  <si>
    <t xml:space="preserve"> - 8B. Korreksjon 67-79 år i andre bydeler  og utenbys 1.1.2020</t>
  </si>
  <si>
    <t xml:space="preserve"> - 9A. Antall personer 80-89 år 1.1.2020</t>
  </si>
  <si>
    <t xml:space="preserve"> - 9B. Korreksjon 80-89 år i andre bydeler  og utenbys 1.1.2020</t>
  </si>
  <si>
    <t xml:space="preserve"> - 10A. Antall ikke gifte 80-89 år 1.1.2020</t>
  </si>
  <si>
    <t xml:space="preserve"> - 10B. Korreksjon 80-89 år i andre bydeler  og utenbys 1.1.2020</t>
  </si>
  <si>
    <t xml:space="preserve"> - 11A. Antall personer 90+ år 1.1.2020</t>
  </si>
  <si>
    <t xml:space="preserve"> - 11B. Korreksjon 90+ år i andre bydeler  og utenbys 1.1.2020</t>
  </si>
  <si>
    <t xml:space="preserve"> - 1A. Antall ikke gifte 20-49 år 1.1.2020</t>
  </si>
  <si>
    <t xml:space="preserve"> - 1B. Lavutdannings-indeks 40-49 år 1.1.2020</t>
  </si>
  <si>
    <t xml:space="preserve"> - 1C. Utflyttings-indeks bydel 1.1.2020</t>
  </si>
  <si>
    <t>Antall personer med lav utdanning 40-49 år bydel 1.1.2020</t>
  </si>
  <si>
    <t>Lavutdanningsrate 40-49 år bydel 1.1.2020</t>
  </si>
  <si>
    <t xml:space="preserve">Antall personer 40-49 år bydel 1.1.2020 </t>
  </si>
  <si>
    <t>Lavutdanningsindeks 40-49 år 1.1.2020</t>
  </si>
  <si>
    <t>Utflyttingsindeks bydel 1.1.2020</t>
  </si>
  <si>
    <t>Utflyttingsrate bydel 1.1.2020</t>
  </si>
  <si>
    <t>Antall innbyggere 1.1.2020 justert</t>
  </si>
  <si>
    <t>Antall utflyttinger bydel 2019</t>
  </si>
  <si>
    <t>Tildeling 2021</t>
  </si>
  <si>
    <t>Dødelighetsrate 50-74 år 2012-2018</t>
  </si>
  <si>
    <t>Dødelighetsindeks 50-74 år 2012-2018</t>
  </si>
  <si>
    <t>Regnskapsandeler 2019 FO2B Barnevern</t>
  </si>
  <si>
    <t>Regnskapsandeler 2019, FO4C</t>
  </si>
  <si>
    <t>1. Fødte 2019</t>
  </si>
  <si>
    <t xml:space="preserve">Aksept kontaktsenter (øremerket) </t>
  </si>
  <si>
    <t xml:space="preserve">Nordmarka vel (øremerket) </t>
  </si>
  <si>
    <t xml:space="preserve">Kløverveien barnepark (AIS) (øremerket) </t>
  </si>
  <si>
    <t>Husleie kommunale barnehager etablert t.o.m. 2019 (endret i Tilleggsinnstilling)</t>
  </si>
  <si>
    <t>Habiliterings-og avlastningstilbud til barn og unge med nedsatt funksjonsevne (Tilleggsinnstillingen)</t>
  </si>
  <si>
    <t>Psykisk helse barn og unge (OVK) (Tilleggsinnstillingen)</t>
  </si>
  <si>
    <t>Kapitaltilskudd ikke-kommunale barnehager etablert t.o.m. 2019 (endret i Tilleggsinnstillingen)</t>
  </si>
  <si>
    <t>Driftstilskudd til familiebarnehager (endret i Tillegsinnstillingen)</t>
  </si>
  <si>
    <t>Digitalisering</t>
  </si>
  <si>
    <t>Ufordelt avsetning</t>
  </si>
  <si>
    <t>Implementering av felles dokumentsenter i bydelene – drift</t>
  </si>
  <si>
    <t>Strategi for psykisk helse - Ung Arena</t>
  </si>
  <si>
    <t>Trygg og mangfoldig eldreomsorg</t>
  </si>
  <si>
    <t>Forebyggende arbeid barn og unge - sommerjobber</t>
  </si>
  <si>
    <t>Situasjonsbestemte satsinger ungdom (Mortensrud)</t>
  </si>
  <si>
    <t>Arbeid til alle - flere i arbeid</t>
  </si>
  <si>
    <t>IKT tiltak</t>
  </si>
  <si>
    <t>Oppfølging - utviklingstiltak</t>
  </si>
  <si>
    <t>Heltidskultur*</t>
  </si>
  <si>
    <t xml:space="preserve">*Utvidelse av pågående prosjekt med økt grunnbemanning sykehjem </t>
  </si>
  <si>
    <t>Styrket aktivitetstilbud barn og unge (Øremerket, Endret etter Tilleggsinnstillingen)</t>
  </si>
  <si>
    <t xml:space="preserve"> - 2A. Antall innbyggere 01.01.2021</t>
  </si>
  <si>
    <t xml:space="preserve"> - 2B. Korreksjon 67+ år i andre bydeler  og utenbys 01.01.2021</t>
  </si>
  <si>
    <t xml:space="preserve"> - 4A. Antall barn 0-17 år med enslige forsørgere 1.1.2021</t>
  </si>
  <si>
    <t xml:space="preserve"> - 4B. Lavutdanningsindeks 40-49 år 1.1.2021</t>
  </si>
  <si>
    <t>1. Fødte 2020</t>
  </si>
  <si>
    <t xml:space="preserve"> - 5A. Antall barn 0-17 år med enslige forsørgere 1.1.2021</t>
  </si>
  <si>
    <t xml:space="preserve"> - 5B. Lavutdanningsindeks 40-49 år 1.1.2021</t>
  </si>
  <si>
    <t>Regnskapsandeler 2020 FO2B Barnevern</t>
  </si>
  <si>
    <t xml:space="preserve"> - 4A. Antall  - personer 50-66 år 1.1.2021</t>
  </si>
  <si>
    <t xml:space="preserve"> - 4B. Dødelighets-indeks 50-74 år 2013-2019</t>
  </si>
  <si>
    <t xml:space="preserve"> - 7A. Antall personer 67-79 år 1.1.2021</t>
  </si>
  <si>
    <t xml:space="preserve"> - 7B. Korreksjon 67-79 år i andre bydeler  og utenbys 1.1.2021</t>
  </si>
  <si>
    <t xml:space="preserve"> - 7C. Dødelighetsindeks 50-74 år 2013-2019</t>
  </si>
  <si>
    <t xml:space="preserve"> - 8A. Antall ikke gifte 67-79 år 1.1.2021</t>
  </si>
  <si>
    <t xml:space="preserve"> - 8B. Korreksjon 67-79 år i andre bydeler  og utenbys 1.1.2021</t>
  </si>
  <si>
    <t xml:space="preserve"> - 9A. Antall personer 80-89 år 1.1.2021</t>
  </si>
  <si>
    <t xml:space="preserve"> - 9B. Korreksjon 80-89 år i andre bydeler  og utenbys 1.1.2021</t>
  </si>
  <si>
    <t xml:space="preserve"> - 10A. Antall ikke gifte 80-89 år 1.1.2021</t>
  </si>
  <si>
    <t xml:space="preserve"> - 10B. Korreksjon 80-89 år i andre bydeler  og utenbys 1.1.2021</t>
  </si>
  <si>
    <t xml:space="preserve"> - 11A. Antall personer 90+ år 1.1.2021</t>
  </si>
  <si>
    <t xml:space="preserve"> - 11B. Korreksjon 90+ år i andre bydeler  og utenbys 1.1.2021</t>
  </si>
  <si>
    <t xml:space="preserve"> - 1A. Antall ikke gifte 20-49 år 1.1.2021</t>
  </si>
  <si>
    <t xml:space="preserve"> - 1B. Lavutdannings-indeks 40-49 år 1.1.2021</t>
  </si>
  <si>
    <t xml:space="preserve"> - 1C. Utflyttings-indeks bydel 1.1.2021</t>
  </si>
  <si>
    <t>Regnskapsandeler 2020, FO4C</t>
  </si>
  <si>
    <t>Bydelsfordelt Dok3 2021</t>
  </si>
  <si>
    <t>Dødelighetsrate 50-74 år 2019</t>
  </si>
  <si>
    <t>Dødelighetsrate 50-74 år 2013-2019</t>
  </si>
  <si>
    <t>Dødelighetsindeks 50-74 år 2013-2019</t>
  </si>
  <si>
    <t>Antall personer med lav utdanning 40-49 år bydel 1.1.2021</t>
  </si>
  <si>
    <t>Antall personer 40-49 år bydel 1.1.2021</t>
  </si>
  <si>
    <t>Lavutdanningsrate 40-49 år bydel 1.1.2021</t>
  </si>
  <si>
    <t>Lavutdanningsindeks 40-49 år 1.1.2021</t>
  </si>
  <si>
    <t>Antall utflyttinger bydel 2020</t>
  </si>
  <si>
    <t>Antall innbyggere 1.1.2021 justert</t>
  </si>
  <si>
    <t>Utflyttingsrate bydel 1.1.2021</t>
  </si>
  <si>
    <t>Utflyttingsindeks bydel 1.1.2021</t>
  </si>
  <si>
    <t>Sum driftstilskudd 2022</t>
  </si>
  <si>
    <t>I familiebarnehager er det kun heltidsplasser pr. 15.12.2020</t>
  </si>
  <si>
    <t>Satser for driftstilskudd i 2021</t>
  </si>
  <si>
    <t>Antall barn 1-5 år 1.1.2021</t>
  </si>
  <si>
    <t>Barn med grunn- og/eller hjelpestønad 0-5 år, snitt 2018-2020</t>
  </si>
  <si>
    <t>Antall barn med vedvarende lavinntekt 2-5 år, 2017-2019</t>
  </si>
  <si>
    <t xml:space="preserve">I tallene inngår barnehager med tjenestekjøpsavtaler (dvs. kommunalt eid og privat driftet). I opprinnelig BASIL-skjema var ikke disse barnehagene oppgitt som kommunale. Dette omfatter 54 barn 0-2 år og 72 barn 3-6 år i Bydel St. Hanshaugen og 69 barn 0-2 år og 114 barn 3-6 år i Bydel Vestre Aker. Til sammen 123 barn 0-2 år og 186 barn 3-6 år. </t>
  </si>
  <si>
    <t xml:space="preserve">Tilskudd til leger i spesialisering – trinn 1(LIS1)  turnusleger </t>
  </si>
  <si>
    <t>Ekstra årsverk lavterskeltiltak psykisk helse (øremerket)</t>
  </si>
  <si>
    <t>Fengselshelsetjeneste</t>
  </si>
  <si>
    <t>Sentrumsansvar</t>
  </si>
  <si>
    <t>Styrking barnevernstillinger sentrum</t>
  </si>
  <si>
    <t>Helsestasjon for kjønn og seksualitet</t>
  </si>
  <si>
    <t>Helsestasjon for gutter</t>
  </si>
  <si>
    <t>1. Vektede heltidsplasser, 0-2 år 15.12.2020</t>
  </si>
  <si>
    <t>2. Vektede heltidsplasser, 3-6 år 15.12.2020</t>
  </si>
  <si>
    <t>NAV konsulenter i videregående skole</t>
  </si>
  <si>
    <t>Desentraliserte tiltak i bydelene (øremerket) (FO4 sosialtj.)</t>
  </si>
  <si>
    <t xml:space="preserve">Digitalisering </t>
  </si>
  <si>
    <t>Felles dokumentsenter i bydelene</t>
  </si>
  <si>
    <t>Kompensasjon for tomgangsleie Omsorg+</t>
  </si>
  <si>
    <t>Heltidskultur</t>
  </si>
  <si>
    <t xml:space="preserve">Psykisk helse  </t>
  </si>
  <si>
    <t>Økt digital kompetanse eldre</t>
  </si>
  <si>
    <t>Human Trafficking Support (HTSO)</t>
  </si>
  <si>
    <t>Human Trafficking Support Oslo</t>
  </si>
  <si>
    <t>Kriteriefordelt ramme 2022 ekskl. lønns- og prisjustering</t>
  </si>
  <si>
    <t>Sommerjobber ungdom og ferieaktiviteter barn og unge</t>
  </si>
  <si>
    <t>Arbeid til alle - arbeidsrettede tiltak i bydelene</t>
  </si>
  <si>
    <t>Arbeid til alle - målrettet arbeid unge ledige</t>
  </si>
  <si>
    <t>Arbeid til alle - Hurtigspor</t>
  </si>
  <si>
    <t>Bufferavsetning erstatningssaker barnevern</t>
  </si>
  <si>
    <t>Kvalitetsreform i barnevernet</t>
  </si>
  <si>
    <t>Oppgradering/vedlikehold fagsystemer</t>
  </si>
  <si>
    <t xml:space="preserve">Sum kap. 303 </t>
  </si>
  <si>
    <t>Etablering kommunale barnehageplasser 2022</t>
  </si>
  <si>
    <t>Etablering private barnehageplasser 2022</t>
  </si>
  <si>
    <t>Tabell 4.1 Datagrunnlag for kriterieandeler - datagrunnlag oppdatert for budsjett 2022, samme kriterier som budsjett 2021</t>
  </si>
  <si>
    <t>Velg bydel:</t>
  </si>
  <si>
    <t>Tabell 1.2 Sentrale avsetninger 2022</t>
  </si>
  <si>
    <t>Bydelsfordelt budsjett 2022</t>
  </si>
  <si>
    <t xml:space="preserve">Sum kap. 308 </t>
  </si>
  <si>
    <t>Tildeling 2022</t>
  </si>
  <si>
    <t>Ny finansieringsmodell UKE (Tilleggsinnstillingen)</t>
  </si>
  <si>
    <t>Satser for driftstilskudd i 2022</t>
  </si>
  <si>
    <t>Husleie kommunale barnehager etablert t.o.m. 2020 (endret Tilleggsinnstillingen)</t>
  </si>
  <si>
    <t>Kapitaltilskudd ikke-kommunale barnehager etablert t.o.m. 2020 (endret Tilleggsinnstillingen)</t>
  </si>
  <si>
    <t>Tilskudd til familiebarnehager  (endret Tilleggsinnstillingen)</t>
  </si>
  <si>
    <t>Lovfestet rett til barnekoordinator (Tilleggsinnstillingen)</t>
  </si>
  <si>
    <t>Kompensasjon private byomfattende  Omsorg+ (endret Tilleggsinnstillingen)</t>
  </si>
  <si>
    <t>Ettervirkninger av pandemien, styrking av helsestasjoner, skolehelsetjenesten mv (endret TI)</t>
  </si>
  <si>
    <t>Grorud flerbrukshus kultursal husleie (Tilleggsinnstillingen)</t>
  </si>
  <si>
    <t>Reduksjon av pensjonspåslag for private barnehager (Tilleggsinnstillingen)</t>
  </si>
  <si>
    <t>Senter for jobbaktivitet Mortensrud</t>
  </si>
  <si>
    <t>Rådgivende enheter for russaker i kommunene</t>
  </si>
  <si>
    <t>Kløverveien barnepark (endret i forlik)</t>
  </si>
  <si>
    <t>Samisk barnehage (endret i forlik)</t>
  </si>
  <si>
    <t>Terapibad, drift</t>
  </si>
  <si>
    <t>Kompetansekartlegging innen hjemmetjeneste osv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</si>
</sst>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37"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s>
  <fills count="34">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tint="-0.249977111117893"/>
        <bgColor rgb="FF000000"/>
      </patternFill>
    </fill>
    <fill>
      <patternFill patternType="solid">
        <fgColor theme="0" tint="-0.249977111117893"/>
        <bgColor indexed="64"/>
      </patternFill>
    </fill>
  </fills>
  <borders count="25">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508">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4" fillId="15" borderId="18" xfId="0" applyFont="1" applyFill="1" applyBorder="1"/>
    <xf numFmtId="0" fontId="22" fillId="15" borderId="18" xfId="0"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applyAlignment="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applyBorder="1" applyAlignment="1"/>
    <xf numFmtId="165" fontId="22" fillId="19"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applyBorder="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applyAlignment="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applyAlignment="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0" fontId="22" fillId="25" borderId="10" xfId="2" applyFont="1" applyFill="1" applyBorder="1" applyAlignment="1">
      <alignment horizontal="right" wrapText="1"/>
    </xf>
    <xf numFmtId="165" fontId="22" fillId="25" borderId="10" xfId="2" applyNumberFormat="1" applyFont="1" applyFill="1" applyBorder="1" applyAlignment="1">
      <alignment horizontal="right" wrapText="1"/>
    </xf>
    <xf numFmtId="165" fontId="22" fillId="28" borderId="1" xfId="2" applyNumberFormat="1" applyFont="1" applyFill="1" applyBorder="1" applyAlignment="1">
      <alignment horizontal="right"/>
    </xf>
    <xf numFmtId="165" fontId="22" fillId="28" borderId="10" xfId="2" applyNumberFormat="1" applyFont="1" applyFill="1" applyBorder="1" applyAlignment="1">
      <alignment horizontal="right" wrapText="1"/>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applyAlignment="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applyAlignment="1"/>
    <xf numFmtId="165" fontId="22" fillId="23" borderId="10" xfId="2" applyNumberFormat="1" applyFont="1" applyFill="1" applyBorder="1" applyAlignment="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applyAlignment="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0" fontId="19" fillId="0" borderId="0" xfId="0" applyFont="1" applyFill="1"/>
    <xf numFmtId="0" fontId="24" fillId="15" borderId="0" xfId="0" applyFont="1" applyFill="1"/>
    <xf numFmtId="166" fontId="21" fillId="24" borderId="10" xfId="1" applyNumberFormat="1" applyFont="1" applyFill="1" applyBorder="1" applyAlignment="1">
      <alignment horizontal="left"/>
    </xf>
    <xf numFmtId="0" fontId="31" fillId="0" borderId="0" xfId="0" applyFont="1" applyAlignment="1"/>
    <xf numFmtId="0" fontId="24" fillId="15" borderId="0" xfId="0" applyFont="1" applyFill="1"/>
    <xf numFmtId="166" fontId="24" fillId="29" borderId="0" xfId="1" applyNumberFormat="1" applyFont="1" applyFill="1"/>
    <xf numFmtId="166" fontId="24" fillId="29" borderId="0" xfId="1" applyNumberFormat="1" applyFont="1" applyFill="1" applyAlignment="1"/>
    <xf numFmtId="179"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Fill="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0" fontId="23" fillId="15" borderId="4" xfId="0" applyFont="1" applyFill="1" applyBorder="1"/>
    <xf numFmtId="166" fontId="23" fillId="15" borderId="7" xfId="1" applyNumberFormat="1" applyFont="1" applyFill="1" applyBorder="1" applyAlignment="1">
      <alignment vertical="top" wrapText="1"/>
    </xf>
    <xf numFmtId="0" fontId="24" fillId="15" borderId="0" xfId="0" applyFont="1" applyFill="1" applyBorder="1"/>
    <xf numFmtId="0" fontId="24" fillId="15" borderId="0" xfId="0" applyFont="1" applyFill="1"/>
    <xf numFmtId="0" fontId="24" fillId="15" borderId="4" xfId="0" applyFont="1" applyFill="1" applyBorder="1"/>
    <xf numFmtId="166" fontId="22" fillId="20" borderId="9" xfId="1042" applyNumberFormat="1" applyFont="1" applyFill="1" applyBorder="1" applyAlignment="1"/>
    <xf numFmtId="171" fontId="22" fillId="20" borderId="9" xfId="1042" applyNumberFormat="1" applyFont="1" applyFill="1" applyBorder="1" applyAlignment="1"/>
    <xf numFmtId="166" fontId="22" fillId="30" borderId="9" xfId="1042" applyNumberFormat="1" applyFont="1" applyFill="1" applyBorder="1" applyAlignment="1"/>
    <xf numFmtId="166" fontId="22" fillId="15" borderId="9" xfId="1042" applyNumberFormat="1" applyFont="1" applyFill="1" applyBorder="1" applyAlignment="1">
      <alignment horizontal="right"/>
    </xf>
    <xf numFmtId="0" fontId="24" fillId="15" borderId="0" xfId="0" applyFont="1" applyFill="1"/>
    <xf numFmtId="166" fontId="23" fillId="15" borderId="7" xfId="1" applyNumberFormat="1" applyFont="1" applyFill="1" applyBorder="1" applyAlignment="1">
      <alignment vertical="top" wrapText="1"/>
    </xf>
    <xf numFmtId="0" fontId="24" fillId="15" borderId="13" xfId="0" applyFont="1" applyFill="1" applyBorder="1"/>
    <xf numFmtId="0" fontId="23" fillId="15" borderId="6" xfId="0" applyFont="1" applyFill="1" applyBorder="1"/>
    <xf numFmtId="0" fontId="23" fillId="15" borderId="4" xfId="0" applyFont="1" applyFill="1" applyBorder="1" applyAlignment="1"/>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applyBorder="1"/>
    <xf numFmtId="0" fontId="31" fillId="20" borderId="0" xfId="0" applyFont="1" applyFill="1" applyBorder="1" applyAlignment="1"/>
    <xf numFmtId="0" fontId="31" fillId="19" borderId="0" xfId="0" applyFont="1" applyFill="1" applyBorder="1" applyAlignment="1"/>
    <xf numFmtId="166" fontId="31" fillId="20" borderId="0" xfId="1" applyNumberFormat="1" applyFont="1" applyFill="1" applyBorder="1" applyAlignment="1">
      <alignment horizontal="right"/>
    </xf>
    <xf numFmtId="0" fontId="22" fillId="20" borderId="0" xfId="2" applyFont="1" applyFill="1" applyBorder="1" applyAlignment="1">
      <alignment horizontal="left"/>
    </xf>
    <xf numFmtId="0" fontId="26" fillId="20" borderId="0" xfId="2" applyFont="1" applyFill="1" applyBorder="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4" fillId="15" borderId="0" xfId="0" applyFont="1" applyFill="1"/>
    <xf numFmtId="3" fontId="21" fillId="15" borderId="10" xfId="0" applyNumberFormat="1" applyFont="1" applyFill="1" applyBorder="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0" fontId="23" fillId="15" borderId="0" xfId="0" applyFont="1" applyFill="1" applyBorder="1"/>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applyBorder="1"/>
    <xf numFmtId="0" fontId="22" fillId="15" borderId="8" xfId="0" applyFont="1" applyFill="1" applyBorder="1"/>
    <xf numFmtId="0" fontId="24" fillId="15" borderId="0" xfId="0" applyFont="1" applyFill="1"/>
    <xf numFmtId="3" fontId="24" fillId="15" borderId="8" xfId="0" applyNumberFormat="1" applyFont="1" applyFill="1" applyBorder="1"/>
    <xf numFmtId="3" fontId="22" fillId="0" borderId="0" xfId="0" applyNumberFormat="1" applyFont="1" applyBorder="1"/>
    <xf numFmtId="0" fontId="31" fillId="31" borderId="0" xfId="0" applyFont="1" applyFill="1" applyBorder="1" applyAlignment="1"/>
    <xf numFmtId="166" fontId="31" fillId="31" borderId="0" xfId="1" applyNumberFormat="1" applyFont="1" applyFill="1" applyBorder="1" applyAlignment="1"/>
    <xf numFmtId="0" fontId="31" fillId="31" borderId="0" xfId="0" applyFont="1" applyFill="1" applyBorder="1"/>
    <xf numFmtId="166" fontId="31" fillId="31" borderId="0" xfId="1" applyNumberFormat="1" applyFont="1" applyFill="1" applyBorder="1"/>
    <xf numFmtId="0" fontId="24" fillId="15" borderId="0" xfId="0" applyFont="1" applyFill="1"/>
    <xf numFmtId="0" fontId="0" fillId="15" borderId="0" xfId="0" applyFill="1"/>
    <xf numFmtId="0" fontId="24" fillId="15" borderId="0" xfId="0" applyFont="1" applyFill="1"/>
    <xf numFmtId="166" fontId="24" fillId="0" borderId="0" xfId="1" applyNumberFormat="1" applyFont="1"/>
    <xf numFmtId="0" fontId="31" fillId="32" borderId="0" xfId="0" applyFont="1" applyFill="1" applyBorder="1" applyAlignment="1"/>
    <xf numFmtId="166" fontId="31" fillId="32" borderId="0" xfId="1" applyNumberFormat="1" applyFont="1" applyFill="1" applyBorder="1"/>
    <xf numFmtId="166" fontId="24" fillId="33" borderId="0" xfId="1" applyNumberFormat="1" applyFont="1" applyFill="1"/>
    <xf numFmtId="0" fontId="21" fillId="27" borderId="1" xfId="0" applyFont="1" applyFill="1" applyBorder="1" applyAlignment="1">
      <alignment horizontal="left"/>
    </xf>
    <xf numFmtId="0" fontId="24" fillId="15" borderId="4" xfId="0" applyFont="1" applyFill="1" applyBorder="1"/>
    <xf numFmtId="0" fontId="21" fillId="26" borderId="1" xfId="0" applyFont="1" applyFill="1" applyBorder="1" applyAlignment="1">
      <alignment horizontal="left"/>
    </xf>
    <xf numFmtId="0" fontId="21" fillId="25" borderId="1" xfId="2"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1" fillId="22" borderId="1" xfId="2" applyFont="1" applyFill="1" applyBorder="1" applyAlignment="1">
      <alignment horizontal="left"/>
    </xf>
    <xf numFmtId="0" fontId="22" fillId="20" borderId="7" xfId="0" applyFont="1" applyFill="1" applyBorder="1" applyAlignment="1"/>
    <xf numFmtId="165" fontId="21" fillId="25" borderId="1" xfId="2" applyNumberFormat="1" applyFont="1" applyFill="1" applyBorder="1" applyAlignment="1">
      <alignment vertical="top"/>
    </xf>
    <xf numFmtId="0" fontId="22" fillId="15" borderId="4" xfId="0" applyFont="1" applyFill="1" applyBorder="1" applyAlignment="1"/>
    <xf numFmtId="0" fontId="22" fillId="15" borderId="7" xfId="0" applyFont="1" applyFill="1" applyBorder="1" applyAlignment="1"/>
    <xf numFmtId="0" fontId="22" fillId="19" borderId="7" xfId="0" applyFont="1" applyFill="1" applyBorder="1" applyAlignment="1"/>
    <xf numFmtId="0" fontId="22" fillId="15" borderId="21"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23" borderId="19" xfId="2" applyFont="1" applyFill="1" applyBorder="1" applyAlignment="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4" fillId="15" borderId="13" xfId="0" applyFont="1" applyFill="1" applyBorder="1"/>
    <xf numFmtId="0" fontId="23" fillId="15" borderId="10" xfId="0" applyFont="1" applyFill="1" applyBorder="1"/>
    <xf numFmtId="0" fontId="23" fillId="15" borderId="6" xfId="0" applyFont="1" applyFill="1" applyBorder="1"/>
    <xf numFmtId="0" fontId="23" fillId="15" borderId="0" xfId="0" applyFont="1" applyFill="1"/>
    <xf numFmtId="0" fontId="24" fillId="29" borderId="0" xfId="0" applyFont="1" applyFill="1"/>
    <xf numFmtId="0" fontId="24" fillId="15" borderId="8" xfId="0" applyFont="1" applyFill="1" applyBorder="1" applyAlignment="1"/>
    <xf numFmtId="0" fontId="23" fillId="15" borderId="4" xfId="0" applyFont="1" applyFill="1" applyBorder="1" applyAlignment="1"/>
    <xf numFmtId="0" fontId="24" fillId="15" borderId="0" xfId="0" applyFont="1" applyFill="1" applyBorder="1"/>
    <xf numFmtId="0" fontId="24" fillId="15" borderId="0" xfId="0" applyFont="1" applyFill="1"/>
    <xf numFmtId="0" fontId="24" fillId="15" borderId="13" xfId="0" applyFont="1" applyFill="1" applyBorder="1"/>
    <xf numFmtId="2" fontId="24" fillId="0" borderId="0" xfId="0" applyNumberFormat="1" applyFont="1"/>
    <xf numFmtId="0" fontId="21" fillId="22" borderId="1" xfId="2" applyFont="1" applyFill="1" applyBorder="1" applyAlignment="1"/>
    <xf numFmtId="0" fontId="24" fillId="15" borderId="21" xfId="0" applyFont="1" applyFill="1" applyBorder="1" applyAlignment="1"/>
    <xf numFmtId="165" fontId="21" fillId="23" borderId="1" xfId="2" applyNumberFormat="1"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165" fontId="21" fillId="24" borderId="1" xfId="2" applyNumberFormat="1" applyFont="1" applyFill="1" applyBorder="1" applyAlignment="1"/>
    <xf numFmtId="165" fontId="22" fillId="24" borderId="10" xfId="2" applyNumberFormat="1" applyFont="1" applyFill="1" applyBorder="1" applyAlignment="1"/>
    <xf numFmtId="0" fontId="22" fillId="25" borderId="10" xfId="2" applyFont="1" applyFill="1" applyBorder="1" applyAlignment="1"/>
    <xf numFmtId="0" fontId="21" fillId="26" borderId="1" xfId="0" applyFont="1" applyFill="1" applyBorder="1" applyAlignment="1"/>
    <xf numFmtId="0" fontId="22" fillId="26" borderId="10" xfId="0" applyFont="1" applyFill="1" applyBorder="1" applyAlignment="1"/>
    <xf numFmtId="0" fontId="24" fillId="15" borderId="20" xfId="0" applyFont="1" applyFill="1" applyBorder="1" applyAlignment="1"/>
    <xf numFmtId="171" fontId="22" fillId="19" borderId="4" xfId="1042" applyNumberFormat="1" applyFont="1" applyFill="1" applyBorder="1" applyAlignment="1"/>
    <xf numFmtId="171" fontId="22" fillId="19" borderId="4" xfId="1" applyNumberFormat="1" applyFont="1" applyFill="1" applyBorder="1" applyAlignment="1"/>
    <xf numFmtId="0" fontId="24" fillId="15" borderId="0" xfId="0" applyFont="1" applyFill="1"/>
    <xf numFmtId="173" fontId="24" fillId="15" borderId="0" xfId="0" applyNumberFormat="1" applyFont="1" applyFill="1"/>
    <xf numFmtId="166" fontId="31" fillId="19" borderId="0" xfId="1" applyNumberFormat="1" applyFont="1" applyFill="1" applyBorder="1"/>
    <xf numFmtId="0" fontId="24" fillId="15" borderId="0" xfId="0" applyFont="1" applyFill="1"/>
    <xf numFmtId="0" fontId="22" fillId="20" borderId="7" xfId="0" applyFont="1" applyFill="1" applyBorder="1" applyAlignment="1"/>
    <xf numFmtId="165" fontId="22" fillId="15" borderId="7" xfId="15" applyNumberFormat="1" applyFont="1" applyFill="1" applyBorder="1"/>
    <xf numFmtId="180" fontId="24" fillId="0" borderId="0" xfId="0" applyNumberFormat="1" applyFont="1" applyAlignment="1">
      <alignment horizontal="right"/>
    </xf>
    <xf numFmtId="0" fontId="24" fillId="15" borderId="0" xfId="0" applyFont="1" applyFill="1"/>
    <xf numFmtId="0" fontId="24" fillId="15" borderId="4" xfId="0" applyFont="1" applyFill="1" applyBorder="1"/>
    <xf numFmtId="0" fontId="24" fillId="15" borderId="0" xfId="0" applyFont="1" applyFill="1" applyBorder="1"/>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166" fontId="24" fillId="29" borderId="0" xfId="1" applyNumberFormat="1" applyFont="1" applyFill="1" applyAlignment="1">
      <alignment horizontal="right"/>
    </xf>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4" fillId="15" borderId="0" xfId="0" applyFont="1" applyFill="1"/>
    <xf numFmtId="0" fontId="36" fillId="0" borderId="0" xfId="0" applyFont="1"/>
    <xf numFmtId="181" fontId="36" fillId="0" borderId="0" xfId="0" applyNumberFormat="1" applyFont="1"/>
    <xf numFmtId="166" fontId="36" fillId="0" borderId="0" xfId="0" applyNumberFormat="1" applyFont="1"/>
    <xf numFmtId="0" fontId="24" fillId="15" borderId="0" xfId="0" applyFont="1" applyFill="1"/>
    <xf numFmtId="0" fontId="24" fillId="15" borderId="0" xfId="0" applyFont="1" applyFill="1" applyBorder="1"/>
    <xf numFmtId="166" fontId="22" fillId="0" borderId="0" xfId="0" applyNumberFormat="1" applyFont="1" applyFill="1"/>
    <xf numFmtId="0" fontId="24" fillId="15" borderId="0" xfId="0" applyFont="1" applyFill="1"/>
    <xf numFmtId="0" fontId="24" fillId="15" borderId="0" xfId="0" applyFont="1" applyFill="1" applyBorder="1"/>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4" fillId="29" borderId="4" xfId="0" applyFont="1" applyFill="1" applyBorder="1"/>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0" fontId="24" fillId="29" borderId="0" xfId="0" applyFont="1" applyFill="1" applyBorder="1" applyAlignment="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xf numFmtId="0" fontId="22" fillId="19" borderId="7" xfId="0" applyFont="1" applyFill="1" applyBorder="1" applyAlignment="1"/>
    <xf numFmtId="0" fontId="22" fillId="15"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0" xfId="0" applyFont="1" applyFill="1"/>
    <xf numFmtId="0" fontId="23" fillId="15" borderId="6" xfId="0" applyFont="1" applyFill="1" applyBorder="1"/>
    <xf numFmtId="0" fontId="24" fillId="15" borderId="4" xfId="0" applyFont="1" applyFill="1" applyBorder="1"/>
    <xf numFmtId="0" fontId="24" fillId="15" borderId="0" xfId="0" applyFont="1" applyFill="1" applyAlignment="1">
      <alignment horizontal="left"/>
    </xf>
    <xf numFmtId="0" fontId="24" fillId="15" borderId="0" xfId="0" applyFont="1" applyFill="1" applyBorder="1"/>
  </cellXfs>
  <cellStyles count="34474">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15" xfId="34373"/>
    <cellStyle name="Komma 16" xfId="34384"/>
    <cellStyle name="Komma 17" xfId="34470"/>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10" xfId="3442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10 2" xfId="34416"/>
    <cellStyle name="Normal 10 10 2 2" xfId="34462"/>
    <cellStyle name="Normal 10 10 3" xfId="34440"/>
    <cellStyle name="Normal 10 10 4" xfId="34394"/>
    <cellStyle name="Normal 10 11" xfId="34398"/>
    <cellStyle name="Normal 10 11 2" xfId="34419"/>
    <cellStyle name="Normal 10 11 2 2" xfId="34465"/>
    <cellStyle name="Normal 10 11 3" xfId="34443"/>
    <cellStyle name="Normal 10 12" xfId="34401"/>
    <cellStyle name="Normal 10 12 2" xfId="34422"/>
    <cellStyle name="Normal 10 12 2 2" xfId="34468"/>
    <cellStyle name="Normal 10 12 3" xfId="34446"/>
    <cellStyle name="Normal 10 13" xfId="34404"/>
    <cellStyle name="Normal 10 13 2" xfId="34448"/>
    <cellStyle name="Normal 10 14" xfId="34426"/>
    <cellStyle name="Normal 10 2" xfId="18"/>
    <cellStyle name="Normal 10 2 2" xfId="21810"/>
    <cellStyle name="Normal 10 2 2 2" xfId="21811"/>
    <cellStyle name="Normal 10 2 2 2 2" xfId="34449"/>
    <cellStyle name="Normal 10 2 2 3" xfId="21812"/>
    <cellStyle name="Normal 10 2 2 4" xfId="34405"/>
    <cellStyle name="Normal 10 2 3" xfId="21813"/>
    <cellStyle name="Normal 10 2 3 2" xfId="21814"/>
    <cellStyle name="Normal 10 2 3 3" xfId="21815"/>
    <cellStyle name="Normal 10 2 3 4" xfId="34427"/>
    <cellStyle name="Normal 10 2 4" xfId="21816"/>
    <cellStyle name="Normal 10 2 5" xfId="21817"/>
    <cellStyle name="Normal 10 2_Tabell 4.5-4.7" xfId="21809"/>
    <cellStyle name="Normal 10 3" xfId="21818"/>
    <cellStyle name="Normal 10 3 2" xfId="21819"/>
    <cellStyle name="Normal 10 3 2 2" xfId="21820"/>
    <cellStyle name="Normal 10 3 2 2 2" xfId="34451"/>
    <cellStyle name="Normal 10 3 2 3" xfId="21821"/>
    <cellStyle name="Normal 10 3 2 4" xfId="34406"/>
    <cellStyle name="Normal 10 3 3" xfId="21822"/>
    <cellStyle name="Normal 10 3 3 2" xfId="21823"/>
    <cellStyle name="Normal 10 3 3 3" xfId="21824"/>
    <cellStyle name="Normal 10 3 3 4" xfId="34429"/>
    <cellStyle name="Normal 10 3 4" xfId="21825"/>
    <cellStyle name="Normal 10 3 5" xfId="21826"/>
    <cellStyle name="Normal 10 3 6" xfId="34382"/>
    <cellStyle name="Normal 10 4" xfId="21827"/>
    <cellStyle name="Normal 10 4 2" xfId="21828"/>
    <cellStyle name="Normal 10 4 2 2" xfId="34454"/>
    <cellStyle name="Normal 10 4 2 3" xfId="34409"/>
    <cellStyle name="Normal 10 4 3" xfId="21829"/>
    <cellStyle name="Normal 10 4 3 2" xfId="34432"/>
    <cellStyle name="Normal 10 4 4" xfId="34385"/>
    <cellStyle name="Normal 10 5" xfId="21830"/>
    <cellStyle name="Normal 10 5 2" xfId="21831"/>
    <cellStyle name="Normal 10 5 2 2" xfId="34455"/>
    <cellStyle name="Normal 10 5 2 3" xfId="34410"/>
    <cellStyle name="Normal 10 5 3" xfId="21832"/>
    <cellStyle name="Normal 10 5 3 2" xfId="34433"/>
    <cellStyle name="Normal 10 5 4" xfId="34386"/>
    <cellStyle name="Normal 10 6" xfId="21833"/>
    <cellStyle name="Normal 10 6 2" xfId="21834"/>
    <cellStyle name="Normal 10 6 2 2" xfId="34456"/>
    <cellStyle name="Normal 10 6 2 3" xfId="34411"/>
    <cellStyle name="Normal 10 6 3" xfId="34434"/>
    <cellStyle name="Normal 10 6 4" xfId="34387"/>
    <cellStyle name="Normal 10 7" xfId="21835"/>
    <cellStyle name="Normal 10 7 2" xfId="21836"/>
    <cellStyle name="Normal 10 7 2 2" xfId="34457"/>
    <cellStyle name="Normal 10 7 2 3" xfId="34412"/>
    <cellStyle name="Normal 10 7 3" xfId="34435"/>
    <cellStyle name="Normal 10 7 4" xfId="34388"/>
    <cellStyle name="Normal 10 8" xfId="21837"/>
    <cellStyle name="Normal 10 8 2" xfId="34413"/>
    <cellStyle name="Normal 10 8 2 2" xfId="34459"/>
    <cellStyle name="Normal 10 8 3" xfId="34437"/>
    <cellStyle name="Normal 10 8 4" xfId="34389"/>
    <cellStyle name="Normal 10 9" xfId="21838"/>
    <cellStyle name="Normal 10 9 2" xfId="34415"/>
    <cellStyle name="Normal 10 9 2 2" xfId="34461"/>
    <cellStyle name="Normal 10 9 3" xfId="34439"/>
    <cellStyle name="Normal 10 9 4" xfId="34393"/>
    <cellStyle name="Normal 10_Tabell 4.5-4.7" xfId="21807"/>
    <cellStyle name="Normal 11" xfId="1246"/>
    <cellStyle name="Normal 12" xfId="15"/>
    <cellStyle name="Normal 12 2" xfId="17"/>
    <cellStyle name="Normal 12 2 2" xfId="21841"/>
    <cellStyle name="Normal 12 2 2 2" xfId="34458"/>
    <cellStyle name="Normal 12 2 3" xfId="21842"/>
    <cellStyle name="Normal 12 2_Tabell 4.5-4.7" xfId="21840"/>
    <cellStyle name="Normal 12 3" xfId="21843"/>
    <cellStyle name="Normal 12 3 2" xfId="21844"/>
    <cellStyle name="Normal 12 3 3" xfId="21845"/>
    <cellStyle name="Normal 12 3 4" xfId="34436"/>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2 2" xfId="34460"/>
    <cellStyle name="Normal 13 2 3" xfId="21853"/>
    <cellStyle name="Normal 13 2 4" xfId="21854"/>
    <cellStyle name="Normal 13 2 5" xfId="34414"/>
    <cellStyle name="Normal 13 2_Tabell 4.5-4.7" xfId="21851"/>
    <cellStyle name="Normal 13 3" xfId="21855"/>
    <cellStyle name="Normal 13 3 2" xfId="21856"/>
    <cellStyle name="Normal 13 3 3" xfId="21857"/>
    <cellStyle name="Normal 13 3 4" xfId="34438"/>
    <cellStyle name="Normal 13 4" xfId="21858"/>
    <cellStyle name="Normal 13 5" xfId="21859"/>
    <cellStyle name="Normal 13 6" xfId="21860"/>
    <cellStyle name="Normal 13 7" xfId="34390"/>
    <cellStyle name="Normal 13_Tabell 4.5-4.7" xfId="21850"/>
    <cellStyle name="Normal 14" xfId="2004"/>
    <cellStyle name="Normal 14 2" xfId="2043"/>
    <cellStyle name="Normal 14 2 2" xfId="34463"/>
    <cellStyle name="Normal 14 2 3" xfId="34417"/>
    <cellStyle name="Normal 14 3" xfId="21862"/>
    <cellStyle name="Normal 14 3 2" xfId="21863"/>
    <cellStyle name="Normal 14 3 3" xfId="34441"/>
    <cellStyle name="Normal 14 4" xfId="34395"/>
    <cellStyle name="Normal 14_Tabell 4.5-4.7" xfId="21861"/>
    <cellStyle name="Normal 15" xfId="21864"/>
    <cellStyle name="Normal 15 2" xfId="21865"/>
    <cellStyle name="Normal 15 2 2" xfId="34464"/>
    <cellStyle name="Normal 15 2 3" xfId="34418"/>
    <cellStyle name="Normal 15 3" xfId="21866"/>
    <cellStyle name="Normal 15 3 2" xfId="34442"/>
    <cellStyle name="Normal 15 4" xfId="34396"/>
    <cellStyle name="Normal 16" xfId="21867"/>
    <cellStyle name="Normal 16 2" xfId="21868"/>
    <cellStyle name="Normal 16 2 2" xfId="34466"/>
    <cellStyle name="Normal 16 2 3" xfId="34420"/>
    <cellStyle name="Normal 16 3" xfId="21869"/>
    <cellStyle name="Normal 16 3 2" xfId="34444"/>
    <cellStyle name="Normal 16 4" xfId="34399"/>
    <cellStyle name="Normal 17" xfId="21870"/>
    <cellStyle name="Normal 17 2" xfId="21871"/>
    <cellStyle name="Normal 17 2 2" xfId="34467"/>
    <cellStyle name="Normal 17 2 3" xfId="34421"/>
    <cellStyle name="Normal 17 3" xfId="34445"/>
    <cellStyle name="Normal 17 4" xfId="34400"/>
    <cellStyle name="Normal 18" xfId="21872"/>
    <cellStyle name="Normal 18 2" xfId="21873"/>
    <cellStyle name="Normal 18 3" xfId="34403"/>
    <cellStyle name="Normal 19" xfId="21874"/>
    <cellStyle name="Normal 19 2" xfId="34447"/>
    <cellStyle name="Normal 19 3" xfId="34402"/>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10" xfId="34381"/>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13" xfId="34379"/>
    <cellStyle name="Normal 2 3 14" xfId="34428"/>
    <cellStyle name="Normal 2 3 15" xfId="34472"/>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49" xfId="34374"/>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50" xfId="34453"/>
    <cellStyle name="Normal 2 51" xfId="34378"/>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0 2" xfId="34424"/>
    <cellStyle name="Normal 21" xfId="34328"/>
    <cellStyle name="Normal 21 2" xfId="34423"/>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10" xfId="34471"/>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 9" xfId="34397"/>
    <cellStyle name="Normal 3 3_Tabell 4.5-4.7" xfId="25406"/>
    <cellStyle name="Normal 3 30" xfId="34377"/>
    <cellStyle name="Normal 3 31" xfId="34431"/>
    <cellStyle name="Normal 3 32" xfId="34473"/>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31" xfId="34372"/>
    <cellStyle name="Normal 32" xfId="34376"/>
    <cellStyle name="Normal 33" xfId="34450"/>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2 2" xfId="34452"/>
    <cellStyle name="Normal 7 2 3" xfId="34407"/>
    <cellStyle name="Normal 7 3" xfId="1670"/>
    <cellStyle name="Normal 7 3 2" xfId="1671"/>
    <cellStyle name="Normal 7 3 3" xfId="34430"/>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 7" xfId="34383"/>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13" xfId="34391"/>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31" xfId="34375"/>
    <cellStyle name="Prosent 2 32" xfId="34408"/>
    <cellStyle name="Prosent 2 33" xfId="34469"/>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2 2" xfId="34392"/>
    <cellStyle name="Valuta 2 3" xfId="2020"/>
    <cellStyle name="Valuta 2_Tabell 4.5-4.7" xfId="34294"/>
    <cellStyle name="Valuta 3" xfId="1998"/>
    <cellStyle name="Valuta 3 2" xfId="1999"/>
    <cellStyle name="Valuta 3 3" xfId="34380"/>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9C66B"/>
      <color rgb="FFFF8274"/>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469901</xdr:colOff>
      <xdr:row>2</xdr:row>
      <xdr:rowOff>95246</xdr:rowOff>
    </xdr:from>
    <xdr:to>
      <xdr:col>13</xdr:col>
      <xdr:colOff>488950</xdr:colOff>
      <xdr:row>179</xdr:row>
      <xdr:rowOff>25400</xdr:rowOff>
    </xdr:to>
    <xdr:sp macro="" textlink="">
      <xdr:nvSpPr>
        <xdr:cNvPr id="2" name="TekstSylinder 1"/>
        <xdr:cNvSpPr txBox="1"/>
      </xdr:nvSpPr>
      <xdr:spPr>
        <a:xfrm>
          <a:off x="1270001" y="463546"/>
          <a:ext cx="9620249" cy="32524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 finansieringsmodell UKE (Tilleggsinnstillingen):</a:t>
          </a:r>
          <a:r>
            <a:rPr lang="nb-NO" sz="1000">
              <a:solidFill>
                <a:schemeClr val="dk1"/>
              </a:solidFill>
              <a:effectLst/>
              <a:latin typeface="Oslo Sans Office" panose="02000000000000000000" pitchFamily="2" charset="0"/>
              <a:ea typeface="+mn-ea"/>
              <a:cs typeface="+mn-cs"/>
            </a:rPr>
            <a:t> – Finansieringen av ITAS tjenesteplattform, tilkobling av virksomheter til konsernnettverket, fakturatjenester og visuell profil endres fra viderefakturering til virksomhetene til rammefinansiering av UKE. Kostnadene som tidligere har blitt fakturert virksomhetene trekkes fra hver virksomhets ramme. For hver bydel blir trekket fordelt proporsjonalt over funksjonsområdene, med unntak av FO4C Økonomisk sosialhjelp, etter størrelsen på bydelsfordelt ramme for hvert funksjonsområde i Sak1. </a:t>
          </a:r>
        </a:p>
        <a:p>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FO1 Administrasjon og fellestjenester</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Lokale parker og nærmiljøanlegg</a:t>
          </a:r>
          <a:r>
            <a:rPr lang="nb-NO" sz="1000">
              <a:solidFill>
                <a:schemeClr val="dk1"/>
              </a:solidFill>
              <a:effectLst/>
              <a:latin typeface="Oslo Sans Office" panose="02000000000000000000" pitchFamily="2" charset="0"/>
              <a:ea typeface="+mn-ea"/>
              <a:cs typeface="+mn-cs"/>
            </a:rPr>
            <a:t> - Midler til drift av parker og nærmiljøanlegg som bydelene har ansvaret for.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Nordmarka vel</a:t>
          </a:r>
          <a:r>
            <a:rPr lang="nb-NO" sz="1000">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FO2A Barnehager </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Barnehager spesielt tilrettelagt for flyktninger og funksjonshemmede barn </a:t>
          </a:r>
          <a:r>
            <a:rPr lang="nb-NO" sz="1000">
              <a:solidFill>
                <a:schemeClr val="dk1"/>
              </a:solidFill>
              <a:effectLst/>
              <a:latin typeface="Oslo Sans Office" panose="02000000000000000000" pitchFamily="2" charset="0"/>
              <a:ea typeface="+mn-ea"/>
              <a:cs typeface="+mn-cs"/>
            </a:rPr>
            <a:t>- Bydel Nordre Aker har byomfattende ansvar for fire spesielt tilrettelagte barnehager. Særskilt tildeling skal dekke kostnader ved å yte dette tilbudet.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Dynekilen flyktningsbarnehage </a:t>
          </a:r>
          <a:r>
            <a:rPr lang="nb-NO" sz="1000">
              <a:solidFill>
                <a:schemeClr val="dk1"/>
              </a:solidFill>
              <a:effectLst/>
              <a:latin typeface="Oslo Sans Office" panose="02000000000000000000" pitchFamily="2" charset="0"/>
              <a:ea typeface="+mn-ea"/>
              <a:cs typeface="+mn-cs"/>
            </a:rPr>
            <a:t>- Dynekilen barnehage i Bydel Grünerløkka har barnehageplasser som er forbeholdt flyktninger. Det gis en særskilt tildeling til bydelen som skal dekke kostnadene ved dette tilbudet. </a:t>
          </a: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Samisk barnehage</a:t>
          </a:r>
          <a:r>
            <a:rPr lang="nb-NO" sz="1000" baseline="0">
              <a:solidFill>
                <a:schemeClr val="dk1"/>
              </a:solidFill>
              <a:effectLst/>
              <a:latin typeface="Oslo Sans Office" panose="02000000000000000000" pitchFamily="2" charset="0"/>
              <a:ea typeface="+mn-ea"/>
              <a:cs typeface="+mn-cs"/>
            </a:rPr>
            <a:t> - </a:t>
          </a:r>
          <a:r>
            <a:rPr lang="nb-NO" sz="1000">
              <a:solidFill>
                <a:schemeClr val="dk1"/>
              </a:solidFill>
              <a:effectLst/>
              <a:latin typeface="Oslo Sans Office" panose="02000000000000000000" pitchFamily="2" charset="0"/>
              <a:ea typeface="+mn-ea"/>
              <a:cs typeface="+mn-cs"/>
            </a:rPr>
            <a:t>Bydel Grünerløkka har en byomfattende samisk barnehage som gir et tilbud til barn med samisk bakgrunn i Oslo og omegn. Bydelen får en særskilt tildeling for å dekke deler av kostnadene ved dette tilbudet.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Husleie kommunale barnehager etablert t.o.m. 2020</a:t>
          </a:r>
          <a:r>
            <a:rPr lang="nb-NO" sz="1000">
              <a:solidFill>
                <a:schemeClr val="dk1"/>
              </a:solidFill>
              <a:effectLst/>
              <a:latin typeface="Oslo Sans Office" panose="02000000000000000000" pitchFamily="2" charset="0"/>
              <a:ea typeface="+mn-ea"/>
              <a:cs typeface="+mn-cs"/>
            </a:rPr>
            <a:t> - Grunnlag for tildeling er husleiedata fra kommunale utleiere, hvorav det vesentligste gjelder Omsorgsbygg Oslo KF.</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Kapitaltilskudd private barnehager etablert t.o.m. 2020</a:t>
          </a:r>
          <a:r>
            <a:rPr lang="nb-NO" sz="1000">
              <a:solidFill>
                <a:schemeClr val="dk1"/>
              </a:solidFill>
              <a:effectLst/>
              <a:latin typeface="Oslo Sans Office" panose="02000000000000000000" pitchFamily="2" charset="0"/>
              <a:ea typeface="+mn-ea"/>
              <a:cs typeface="+mn-cs"/>
            </a:rPr>
            <a:t> - Private barnehager skal ha tilskudd til husleie iht. satser fastsatt av Kunnskapsdepartementet etter godkjenningsår og omregnede fulltidsplasser.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familiebarnehager</a:t>
          </a:r>
          <a:r>
            <a:rPr lang="nb-NO" sz="1000">
              <a:solidFill>
                <a:schemeClr val="dk1"/>
              </a:solidFill>
              <a:effectLst/>
              <a:latin typeface="Oslo Sans Office" panose="02000000000000000000" pitchFamily="2" charset="0"/>
              <a:ea typeface="+mn-ea"/>
              <a:cs typeface="+mn-cs"/>
            </a:rPr>
            <a:t> - Driftstilskudd til familiebarnehager er basert på satser fastsatt av Kunnskapsdepartementet.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ny bemanningsavtale</a:t>
          </a:r>
          <a:r>
            <a:rPr lang="nb-NO" sz="1000">
              <a:solidFill>
                <a:schemeClr val="dk1"/>
              </a:solidFill>
              <a:effectLst/>
              <a:latin typeface="Oslo Sans Office" panose="02000000000000000000" pitchFamily="2" charset="0"/>
              <a:ea typeface="+mn-ea"/>
              <a:cs typeface="+mn-cs"/>
            </a:rPr>
            <a:t> - Det gis særskilt tildeling til dekning av bydelenes utgifter som gjelder oppfølging av bemanningsavtalen, som </a:t>
          </a:r>
        </a:p>
        <a:p>
          <a:r>
            <a:rPr lang="nb-NO" sz="1000">
              <a:solidFill>
                <a:schemeClr val="dk1"/>
              </a:solidFill>
              <a:effectLst/>
              <a:latin typeface="Oslo Sans Office" panose="02000000000000000000" pitchFamily="2" charset="0"/>
              <a:ea typeface="+mn-ea"/>
              <a:cs typeface="+mn-cs"/>
            </a:rPr>
            <a:t>ble inngått i 2016.</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Tiltak etter Barnehagelovens Kap. V A.</a:t>
          </a:r>
          <a:r>
            <a:rPr lang="nb-NO" sz="1000">
              <a:solidFill>
                <a:schemeClr val="dk1"/>
              </a:solidFill>
              <a:effectLst/>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Reduksjon av pensjonspåslag for private barnehager (Tilleggsinnstillingen): </a:t>
          </a:r>
          <a:r>
            <a:rPr lang="nb-NO" sz="1000">
              <a:solidFill>
                <a:schemeClr val="dk1"/>
              </a:solidFill>
              <a:effectLst/>
              <a:latin typeface="Oslo Sans Office" panose="02000000000000000000" pitchFamily="2" charset="0"/>
              <a:ea typeface="+mn-ea"/>
              <a:cs typeface="+mn-cs"/>
            </a:rPr>
            <a:t>I tilleggsmeldingen til statsbudsjettet for 2022 er det foreslått å redusere pensjonspåslaget for ordinære private kjedebarnehager fra 13 % til 10 %, mens påslaget for ordinære enkeltstående barnehager reduseres fra 13 % til 12 %. Endringene gjelder fra 01.01.2022. Den beregnede besparelsen for bydelene er trukket ut av bydelsrammen, fordelt etter kriterienøkkelen for ordinære private barnehager på F02A. </a:t>
          </a: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FO2B Barnevern</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Ekstra styrking til jordmortjenesten er fordelt til bydeler med særdeles lav tilgjengelighet i tjenesten, samt til bydeler med et særskilt behov for at omsorgen styrkes knyttet til stor grad av geografisk opphopning av levekårsutfordringer.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I revidert budsjett for 2021 ble det satt av midler til en midlertidig styrking av helsestasjoner, skolehelsetjenesten, helsestasjon for ungdom og Oslohjelpa. Midlene for 2022 fordeles til bydelene gjennom en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Finansiering av Rommen Scene </a:t>
          </a:r>
          <a:r>
            <a:rPr lang="nb-NO" sz="1000">
              <a:solidFill>
                <a:schemeClr val="dk1"/>
              </a:solidFill>
              <a:effectLst/>
              <a:latin typeface="Oslo Sans Office" panose="02000000000000000000" pitchFamily="2" charset="0"/>
              <a:ea typeface="+mn-ea"/>
              <a:cs typeface="+mn-cs"/>
            </a:rPr>
            <a:t>- Bydel Stovner trekkes for å finansiere drift av Rommen Scene (siste år) </a:t>
          </a:r>
        </a:p>
        <a:p>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Overdekning avtalefysioterapi</a:t>
          </a:r>
          <a:r>
            <a:rPr lang="nb-NO" sz="100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leger i spesialisering – trinn 1(LIS1) </a:t>
          </a:r>
          <a:r>
            <a:rPr lang="nb-NO" sz="1000">
              <a:solidFill>
                <a:schemeClr val="dk1"/>
              </a:solidFill>
              <a:effectLst/>
              <a:latin typeface="Oslo Sans Office" panose="02000000000000000000" pitchFamily="2" charset="0"/>
              <a:ea typeface="+mn-ea"/>
              <a:cs typeface="+mn-cs"/>
            </a:rPr>
            <a:t>turnusleger - Tilskudd fordeles ut fra hvordan legestillingene er fordelt mellom bydelene.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Fysio-/ ergoterapi Elverhøy og Haukåsen skoler</a:t>
          </a:r>
          <a:r>
            <a:rPr lang="nb-NO" sz="100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Aktivitetshus Grønlandsleiret</a:t>
          </a:r>
          <a:r>
            <a:rPr lang="nb-NO" sz="100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Aksept kontaktsenter</a:t>
          </a:r>
          <a:r>
            <a:rPr lang="nb-NO" sz="100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Det er både døgntilbud og dagaktivitet. 60 % av aktive brukere kommer fra Oslo. Innbyggere fra Oslo står for 45 % av overnattingsdøgn. Tiltaket har skiftet adresse. I 2022 er det Bydel St. Hanshaugen som yter tilskudd.</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Ung Arena </a:t>
          </a:r>
          <a:r>
            <a:rPr lang="nb-NO" sz="1000">
              <a:solidFill>
                <a:schemeClr val="dk1"/>
              </a:solidFill>
              <a:effectLst/>
              <a:latin typeface="Oslo Sans Office" panose="02000000000000000000" pitchFamily="2" charset="0"/>
              <a:ea typeface="+mn-ea"/>
              <a:cs typeface="+mn-cs"/>
            </a:rPr>
            <a:t>-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årsverk til lavterskeltiltak psykisk helse </a:t>
          </a:r>
          <a:r>
            <a:rPr lang="nb-NO" sz="1000">
              <a:solidFill>
                <a:schemeClr val="dk1"/>
              </a:solidFill>
              <a:effectLst/>
              <a:latin typeface="Oslo Sans Office" panose="02000000000000000000" pitchFamily="2" charset="0"/>
              <a:ea typeface="+mn-ea"/>
              <a:cs typeface="+mn-cs"/>
            </a:rPr>
            <a:t>- I revidert budsjett 2021 ble det bevilget midler til ett årsverk i hver av bydelene for å forsterke kommunale lavterskeltiltak for psykisk helse. Dette er en øremerket tildeling som videreføres til og med 2023.</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Fengelsehelsetjeneste</a:t>
          </a:r>
          <a:r>
            <a:rPr lang="nb-NO" sz="1000">
              <a:solidFill>
                <a:schemeClr val="dk1"/>
              </a:solidFill>
              <a:effectLst/>
              <a:latin typeface="Oslo Sans Office" panose="02000000000000000000" pitchFamily="2" charset="0"/>
              <a:ea typeface="+mn-ea"/>
              <a:cs typeface="+mn-cs"/>
            </a:rPr>
            <a:t> - Dette er en særskilt tildeling til Bydel Bjerke for helsetjeneste i Bredtveit kvinnefengsel</a:t>
          </a:r>
          <a:r>
            <a:rPr lang="nb-NO" sz="1000" u="sng">
              <a:solidFill>
                <a:schemeClr val="dk1"/>
              </a:solidFill>
              <a:effectLst/>
              <a:latin typeface="Oslo Sans Office" panose="02000000000000000000" pitchFamily="2" charset="0"/>
              <a:ea typeface="+mn-ea"/>
              <a:cs typeface="+mn-cs"/>
            </a:rPr>
            <a: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Varmtvannsbasseng Cathinka Guldbergsenteret</a:t>
          </a:r>
          <a:r>
            <a:rPr lang="nb-NO" sz="100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Marka eldresenter </a:t>
          </a:r>
          <a:r>
            <a:rPr lang="nb-NO" sz="1000">
              <a:solidFill>
                <a:schemeClr val="dk1"/>
              </a:solidFill>
              <a:effectLst/>
              <a:latin typeface="Oslo Sans Office" panose="02000000000000000000" pitchFamily="2" charset="0"/>
              <a:ea typeface="+mn-ea"/>
              <a:cs typeface="+mn-cs"/>
            </a:rPr>
            <a:t>- Tildelingen gjelder et mobilt eldresenter som dekker hele Marka.</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Aktivitetstid</a:t>
          </a:r>
          <a:r>
            <a:rPr lang="nb-NO" sz="1000">
              <a:solidFill>
                <a:schemeClr val="dk1"/>
              </a:solidFill>
              <a:effectLst/>
              <a:latin typeface="Oslo Sans Office" panose="02000000000000000000" pitchFamily="2" charset="0"/>
              <a:ea typeface="+mn-ea"/>
              <a:cs typeface="+mn-cs"/>
            </a:rPr>
            <a:t> – Ordningen ble innført i 2018 som et ledd i å oppnå flere årsverk i hjemmetjenesten. Tildeles etter kriteriesett for FO3 Helse og omsorg.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aktivitetstilbud seniorsentre</a:t>
          </a:r>
          <a:r>
            <a:rPr lang="nb-NO" sz="1000">
              <a:solidFill>
                <a:schemeClr val="dk1"/>
              </a:solidFill>
              <a:effectLst/>
              <a:latin typeface="Oslo Sans Office" panose="02000000000000000000" pitchFamily="2" charset="0"/>
              <a:ea typeface="+mn-ea"/>
              <a:cs typeface="+mn-cs"/>
            </a:rPr>
            <a:t> - Øremerket særskilt tildeling til ekstra aktivitetstilbud inklusiv trening. Tildeles etter delkostnadsnøkkel &gt;67 år for FO3 Helse og omsorg, som fremgår av tabell 3.1. Tildelingen er styrket med 3 mill. for å kunne utvide treningstilbud.</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Private Omsorg+ </a:t>
          </a:r>
          <a:r>
            <a:rPr lang="nb-NO" sz="1000">
              <a:solidFill>
                <a:schemeClr val="dk1"/>
              </a:solidFill>
              <a:effectLst/>
              <a:latin typeface="Oslo Sans Office" panose="02000000000000000000" pitchFamily="2" charset="0"/>
              <a:ea typeface="+mn-ea"/>
              <a:cs typeface="+mn-cs"/>
            </a:rPr>
            <a:t>- Det er etablert et byomfattende private Omsorg+ i Bydel Vestre Aker og vil bli etablert et slikt tilbud i Bydel Alna i løpet av 2022. Det gis et kompensasjonstilskudd for å dekke leieutgiftene som tilsvarer det andre bydeler blir kompensert ved drift av Omsorg+ i kommunal regi.</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leie av omsorgsboliger fra private </a:t>
          </a:r>
          <a:r>
            <a:rPr lang="nb-NO" sz="1000">
              <a:solidFill>
                <a:schemeClr val="dk1"/>
              </a:solidFill>
              <a:effectLst/>
              <a:latin typeface="Oslo Sans Office" panose="02000000000000000000" pitchFamily="2" charset="0"/>
              <a:ea typeface="+mn-ea"/>
              <a:cs typeface="+mn-cs"/>
            </a:rPr>
            <a:t>- Bydeler som leier omsorgsboliger fra private får gjennom denne tildelingen tilført utbetaling av kompensasjonstilskudd fra Husbanken til Oslo kommune.</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for egenbetaling alders- og sykehjem </a:t>
          </a:r>
          <a:r>
            <a:rPr lang="nb-NO" sz="1000">
              <a:solidFill>
                <a:schemeClr val="dk1"/>
              </a:solidFill>
              <a:effectLst/>
              <a:latin typeface="Oslo Sans Office" panose="02000000000000000000" pitchFamily="2" charset="0"/>
              <a:ea typeface="+mn-ea"/>
              <a:cs typeface="+mn-cs"/>
            </a:rPr>
            <a:t>- Bydelene har ulike inntekter ved beboernes egenbetaling for opphold i institusjon. Bydeler med lave inntekter gis en kompensasjon opp til gjennomsnittlig inntektsnivå.</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Lovfestet rett til barnekoordinator (Tilleggsinnstillingen)</a:t>
          </a:r>
          <a:r>
            <a:rPr lang="nb-NO" sz="1000">
              <a:solidFill>
                <a:schemeClr val="dk1"/>
              </a:solidFill>
              <a:effectLst/>
              <a:latin typeface="Oslo Sans Office" panose="02000000000000000000" pitchFamily="2" charset="0"/>
              <a:ea typeface="+mn-ea"/>
              <a:cs typeface="+mn-cs"/>
            </a:rPr>
            <a:t> - fra 1. august 2022 er kommunene forpliktet til å ha barnekoordinator. Det bevilges  midler til ett årsverk pr bydel.</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Endring egenandel AFP (Tilleggsinnstillingen) </a:t>
          </a:r>
          <a:r>
            <a:rPr lang="nb-NO" sz="1000">
              <a:solidFill>
                <a:schemeClr val="dk1"/>
              </a:solidFill>
              <a:effectLst/>
              <a:latin typeface="Oslo Sans Office" panose="02000000000000000000" pitchFamily="2" charset="0"/>
              <a:ea typeface="+mn-ea"/>
              <a:cs typeface="+mn-cs"/>
            </a:rPr>
            <a:t>– Virksomheter med over 50 ansatte betaler egenandel for nye førtidspensjonister (AFP 62-64 år). I samsvar med innarbeidet praksis innarbeides dette i Tilleggsinnstillingen.</a:t>
          </a:r>
        </a:p>
        <a:p>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Oslo </a:t>
          </a:r>
          <a:r>
            <a:rPr lang="nb-NO" sz="1000">
              <a:solidFill>
                <a:schemeClr val="dk1"/>
              </a:solidFill>
              <a:effectLst/>
              <a:latin typeface="Oslo Sans Office" panose="02000000000000000000" pitchFamily="2" charset="0"/>
              <a:ea typeface="+mn-ea"/>
              <a:cs typeface="+mn-cs"/>
            </a:rPr>
            <a:t>–Tidligere kalt Oslo-piloten,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2021.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01.01.2021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01.01.2021.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15.12.2020.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15.12.2020.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15.12.2020.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15.12.2020.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01.01.2021.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01.01.2021.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2019</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2019-2020.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2017-2019.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01.01.2021.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2019.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2019-2020.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01.01.2021.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01.01.2021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2013-2019.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2020.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01.01.2020* Dødelighetsindeks 50-74 år, 2013-2019.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2017-2019.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01.01.2021.</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01.01.2021.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2020).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2019.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01.01.2021 * Lavutdanningsindeks 2021* Utflyttingsindeks 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01.01.2021.</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01.01.2021.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B213"/>
  <sheetViews>
    <sheetView topLeftCell="A2" zoomScale="70" zoomScaleNormal="70" workbookViewId="0">
      <selection activeCell="B2" sqref="B2"/>
    </sheetView>
  </sheetViews>
  <sheetFormatPr baseColWidth="10" defaultColWidth="11.42578125" defaultRowHeight="17.25" x14ac:dyDescent="0.35"/>
  <cols>
    <col min="1" max="1" width="57.140625" style="3" customWidth="1"/>
    <col min="2" max="11" width="22" style="3" customWidth="1"/>
    <col min="12" max="12" width="26" style="3" customWidth="1"/>
    <col min="13" max="16384" width="11.42578125" style="3"/>
  </cols>
  <sheetData>
    <row r="1" spans="1:27" x14ac:dyDescent="0.35">
      <c r="A1" s="2"/>
      <c r="B1" s="2"/>
      <c r="C1" s="2"/>
      <c r="D1" s="2"/>
      <c r="E1" s="2"/>
      <c r="F1" s="2"/>
      <c r="G1" s="2"/>
      <c r="H1" s="2"/>
      <c r="I1" s="2"/>
      <c r="J1" s="2"/>
      <c r="K1" s="2"/>
      <c r="L1" s="2"/>
      <c r="M1" s="2"/>
      <c r="N1" s="2"/>
      <c r="O1" s="2"/>
    </row>
    <row r="2" spans="1:27" ht="26.25" x14ac:dyDescent="0.5">
      <c r="A2" s="4" t="s">
        <v>450</v>
      </c>
      <c r="B2" s="4" t="s">
        <v>21</v>
      </c>
      <c r="C2" s="2"/>
      <c r="D2" s="2"/>
      <c r="E2" s="2"/>
      <c r="F2" s="2"/>
      <c r="G2" s="2"/>
      <c r="H2" s="2"/>
      <c r="I2" s="2"/>
      <c r="J2" s="2"/>
      <c r="K2" s="2"/>
      <c r="L2" s="2"/>
      <c r="M2" s="2"/>
      <c r="N2" s="2"/>
      <c r="O2" s="2"/>
    </row>
    <row r="3" spans="1:27" ht="18" thickBot="1" x14ac:dyDescent="0.4">
      <c r="A3" s="5"/>
      <c r="B3" s="5"/>
      <c r="C3" s="5"/>
      <c r="D3" s="5"/>
      <c r="E3" s="5"/>
      <c r="F3" s="5"/>
      <c r="G3" s="5"/>
      <c r="H3" s="5"/>
      <c r="I3" s="5"/>
      <c r="J3" s="5"/>
      <c r="K3" s="5"/>
      <c r="L3" s="2"/>
      <c r="M3" s="2"/>
      <c r="N3" s="2"/>
      <c r="O3" s="2"/>
      <c r="W3" s="3">
        <v>2</v>
      </c>
    </row>
    <row r="4" spans="1:27" s="7" customFormat="1" ht="81.75" customHeight="1" x14ac:dyDescent="0.35">
      <c r="A4" s="251"/>
      <c r="B4" s="252" t="s">
        <v>131</v>
      </c>
      <c r="C4" s="264" t="s">
        <v>6</v>
      </c>
      <c r="D4" s="265" t="s">
        <v>1</v>
      </c>
      <c r="E4" s="266" t="s">
        <v>211</v>
      </c>
      <c r="F4" s="266" t="str">
        <f>'Tabell 2.1'!A30</f>
        <v>FO2C Aktivitetstilbud for barn og unge, helsestasjon og skolehelsetjeneste</v>
      </c>
      <c r="G4" s="267" t="s">
        <v>2</v>
      </c>
      <c r="H4" s="268" t="s">
        <v>75</v>
      </c>
      <c r="I4" s="268" t="s">
        <v>76</v>
      </c>
      <c r="J4" s="268" t="s">
        <v>20</v>
      </c>
      <c r="K4" s="269" t="s">
        <v>77</v>
      </c>
      <c r="L4" s="6"/>
      <c r="M4" s="2"/>
      <c r="N4" s="2"/>
      <c r="V4" s="3"/>
      <c r="W4" s="3">
        <v>3</v>
      </c>
    </row>
    <row r="5" spans="1:27" s="9" customFormat="1" x14ac:dyDescent="0.35">
      <c r="A5" s="15" t="str">
        <f>'Tabell 2.2'!A5</f>
        <v>Bydelsfordelt Dok3 2021</v>
      </c>
      <c r="B5" s="16">
        <f>HLOOKUP($B$2,'Tabell 2.2'!$D$2:$S$187,W5,FALSE)</f>
        <v>2097597.9781635045</v>
      </c>
      <c r="C5" s="16">
        <f>HLOOKUP($B$2,'Tabell 2.2'!$D$2:$S$187,W25,FALSE)</f>
        <v>16796.667656280999</v>
      </c>
      <c r="D5" s="16">
        <f>HLOOKUP($B$2,'Tabell 2.2'!$D$2:$S$187,W43,FALSE)</f>
        <v>617289.35521381767</v>
      </c>
      <c r="E5" s="16">
        <f>HLOOKUP($B$2,'Tabell 2.2'!$D$2:$S$187,W58,FALSE)</f>
        <v>234812.67199944082</v>
      </c>
      <c r="F5" s="16">
        <f>HLOOKUP($B$2,'Tabell 2.2'!$D$2:$S$187,W76,FALSE)</f>
        <v>92872.358206928577</v>
      </c>
      <c r="G5" s="16">
        <f>HLOOKUP($B$2,'Tabell 2.2'!$D$2:$S$187,W94,FALSE)</f>
        <v>715679.78295347141</v>
      </c>
      <c r="H5" s="16">
        <f>HLOOKUP($B$2,'Tabell 2.2'!$D$2:$S$187,W112,FALSE)</f>
        <v>153628.76853844768</v>
      </c>
      <c r="I5" s="16">
        <f>HLOOKUP($B$2,'Tabell 2.2'!$D$2:$S$187,W130,FALSE)</f>
        <v>66391.748038049234</v>
      </c>
      <c r="J5" s="16">
        <f>HLOOKUP($B$2,'Tabell 2.2'!$D$2:$S$187,W148,FALSE)</f>
        <v>200126.62555706821</v>
      </c>
      <c r="K5" s="16">
        <f>HLOOKUP($B$2,'Tabell 2.2'!$D$2:$S$187,W168,FALSE)</f>
        <v>0</v>
      </c>
      <c r="L5" s="8"/>
      <c r="M5" s="8"/>
      <c r="N5" s="2"/>
      <c r="V5" s="7"/>
      <c r="W5" s="3">
        <v>4</v>
      </c>
    </row>
    <row r="6" spans="1:27" s="9" customFormat="1" x14ac:dyDescent="0.35">
      <c r="A6" s="17" t="str">
        <f>'Tabell 2.2'!A6</f>
        <v>Effekt av oppdaterte kriterieandeler</v>
      </c>
      <c r="B6" s="17">
        <f>HLOOKUP($B$2,'Tabell 2.2'!$D$2:$S$187,W6,FALSE)</f>
        <v>-4702.429010172792</v>
      </c>
      <c r="C6" s="17">
        <f>HLOOKUP($B$2,'Tabell 2.2'!$D$2:$S$187,W26,FALSE)</f>
        <v>124.04168063399592</v>
      </c>
      <c r="D6" s="17"/>
      <c r="E6" s="17">
        <f>HLOOKUP($B$2,'Tabell 2.2'!$D$2:$S$187,W59,FALSE)</f>
        <v>-6047.8466650443406</v>
      </c>
      <c r="F6" s="17">
        <f>HLOOKUP($B$2,'Tabell 2.2'!$D$2:$S$187,W77,FALSE)</f>
        <v>887.61248885797045</v>
      </c>
      <c r="G6" s="17">
        <f>HLOOKUP($B$2,'Tabell 2.2'!$D$2:$S$187,W95,FALSE)</f>
        <v>13877.916071777181</v>
      </c>
      <c r="H6" s="17">
        <f>HLOOKUP($B$2,'Tabell 2.2'!$D$2:$S$187,W113,FALSE)</f>
        <v>-3210.9548451338883</v>
      </c>
      <c r="I6" s="17">
        <f>HLOOKUP($B$2,'Tabell 2.2'!$D$2:$S$187,W131,FALSE)</f>
        <v>-3031.5124278072308</v>
      </c>
      <c r="J6" s="17">
        <f>HLOOKUP($B$2,'Tabell 2.2'!$D$2:$S$187,W149,FALSE)</f>
        <v>-7301.6853134564799</v>
      </c>
      <c r="K6" s="17">
        <v>0</v>
      </c>
      <c r="L6" s="8"/>
      <c r="M6" s="8"/>
      <c r="N6" s="2"/>
      <c r="O6" s="10"/>
      <c r="P6" s="10"/>
      <c r="Q6" s="10"/>
      <c r="R6" s="10"/>
      <c r="S6" s="10"/>
      <c r="T6" s="10"/>
      <c r="U6" s="10"/>
      <c r="W6" s="3">
        <v>5</v>
      </c>
      <c r="X6" s="10"/>
      <c r="Y6" s="10"/>
      <c r="Z6" s="10"/>
      <c r="AA6" s="10"/>
    </row>
    <row r="7" spans="1:27" s="9" customFormat="1" x14ac:dyDescent="0.35">
      <c r="A7" s="18" t="str">
        <f>'Tabell 2.2'!A7</f>
        <v>Effekt av oppdaterte regnskapsandeler</v>
      </c>
      <c r="B7" s="18">
        <f>HLOOKUP($B$2,'Tabell 2.2'!$D$2:$S$187,W7,FALSE)</f>
        <v>-1220.0917483768415</v>
      </c>
      <c r="C7" s="18">
        <f>HLOOKUP($B$2,'Tabell 2.2'!$D$2:$S$187,W27,FALSE)</f>
        <v>0</v>
      </c>
      <c r="D7" s="18"/>
      <c r="E7" s="18">
        <f>HLOOKUP($B$2,'Tabell 2.2'!$D$2:$S$187,W60,FALSE)</f>
        <v>99.8875777459848</v>
      </c>
      <c r="F7" s="18">
        <f>HLOOKUP($B$2,'Tabell 2.2'!$D$2:$S$187,W78,FALSE)</f>
        <v>0</v>
      </c>
      <c r="G7" s="18">
        <f>HLOOKUP($B$2,'Tabell 2.2'!$D$2:$S$187,W96,FALSE)</f>
        <v>0</v>
      </c>
      <c r="H7" s="18">
        <f>HLOOKUP($B$2,'Tabell 2.2'!$D$2:$S$187,W114,FALSE)</f>
        <v>0</v>
      </c>
      <c r="I7" s="18">
        <f>HLOOKUP($B$2,'Tabell 2.2'!$D$2:$S$187,W132,FALSE)</f>
        <v>0</v>
      </c>
      <c r="J7" s="18">
        <f>HLOOKUP($B$2,'Tabell 2.2'!$D$2:$S$187,W150,FALSE)</f>
        <v>-1319.9793261228263</v>
      </c>
      <c r="K7" s="18">
        <v>0</v>
      </c>
      <c r="L7" s="8"/>
      <c r="M7" s="8"/>
      <c r="N7" s="2"/>
      <c r="O7" s="10"/>
      <c r="P7" s="10"/>
      <c r="Q7" s="10"/>
      <c r="R7" s="10"/>
      <c r="S7" s="10"/>
      <c r="T7" s="10"/>
      <c r="U7" s="10"/>
      <c r="W7" s="3">
        <v>6</v>
      </c>
      <c r="X7" s="10"/>
      <c r="Y7" s="10"/>
      <c r="Z7" s="10"/>
      <c r="AA7" s="10"/>
    </row>
    <row r="8" spans="1:27" s="9" customFormat="1" x14ac:dyDescent="0.35">
      <c r="A8" s="19" t="str">
        <f>'Tabell 2.2'!A8</f>
        <v>Effekt av endringer i fordelingssystemet</v>
      </c>
      <c r="B8" s="19">
        <f>HLOOKUP($B$2,'Tabell 2.2'!$D$2:$S$187,W8,FALSE)</f>
        <v>7426.1179304296729</v>
      </c>
      <c r="C8" s="19">
        <f>HLOOKUP($B$2,'Tabell 2.2'!$D$2:$S$187,W28,FALSE)</f>
        <v>0</v>
      </c>
      <c r="D8" s="19"/>
      <c r="E8" s="19">
        <f>HLOOKUP($B$2,'Tabell 2.2'!$D$2:$S$187,W61,FALSE)</f>
        <v>0</v>
      </c>
      <c r="F8" s="19">
        <f>HLOOKUP($B$2,'Tabell 2.2'!$D$2:$S$187,W79,FALSE)</f>
        <v>0</v>
      </c>
      <c r="G8" s="19">
        <f>HLOOKUP($B$2,'Tabell 2.2'!$D$2:$S$187,W97,FALSE)</f>
        <v>7426.1179304296729</v>
      </c>
      <c r="H8" s="19">
        <f>HLOOKUP($B$2,'Tabell 2.2'!$D$2:$S$187,W115,FALSE)</f>
        <v>0</v>
      </c>
      <c r="I8" s="19">
        <f>HLOOKUP($B$2,'Tabell 2.2'!$D$2:$S$187,W133,FALSE)</f>
        <v>0</v>
      </c>
      <c r="J8" s="19">
        <f>HLOOKUP($B$2,'Tabell 2.2'!$D$2:$S$187,W151,FALSE)</f>
        <v>0</v>
      </c>
      <c r="K8" s="19">
        <v>0</v>
      </c>
      <c r="L8" s="8"/>
      <c r="M8" s="8"/>
      <c r="N8" s="8"/>
      <c r="O8" s="10"/>
      <c r="P8" s="10"/>
      <c r="Q8" s="10"/>
      <c r="R8" s="10"/>
      <c r="S8" s="10"/>
      <c r="T8" s="10"/>
      <c r="U8" s="10"/>
      <c r="W8" s="3">
        <v>7</v>
      </c>
      <c r="X8" s="10"/>
      <c r="Y8" s="10"/>
      <c r="Z8" s="10"/>
      <c r="AA8" s="10"/>
    </row>
    <row r="9" spans="1:27" s="9" customFormat="1" x14ac:dyDescent="0.35">
      <c r="A9" s="20" t="str">
        <f>'Tabell 2.2'!A9</f>
        <v>Reelle endringer</v>
      </c>
      <c r="B9" s="20">
        <f>HLOOKUP($B$2,'Tabell 2.2'!$D$2:$S$187,W9,FALSE)</f>
        <v>11915.69185521008</v>
      </c>
      <c r="C9" s="20">
        <f>HLOOKUP($B$2,'Tabell 2.2'!$D$2:$S$187,W29,FALSE)</f>
        <v>-1352.8449425809799</v>
      </c>
      <c r="D9" s="20">
        <f>HLOOKUP($B$2,'Tabell 2.2'!$D$2:$S$187,W44,FALSE)</f>
        <v>7087.9435017642572</v>
      </c>
      <c r="E9" s="20">
        <f>HLOOKUP($B$2,'Tabell 2.2'!$D$2:$S$187,W62,FALSE)</f>
        <v>-5168.9145352645846</v>
      </c>
      <c r="F9" s="20">
        <f>HLOOKUP($B$2,'Tabell 2.2'!$D$2:$S$187,W80,FALSE)</f>
        <v>-2156.111260476313</v>
      </c>
      <c r="G9" s="20">
        <f>HLOOKUP($B$2,'Tabell 2.2'!$D$2:$S$187,W98,FALSE)</f>
        <v>13001.246957006679</v>
      </c>
      <c r="H9" s="20">
        <f>HLOOKUP($B$2,'Tabell 2.2'!$D$2:$S$187,W116,FALSE)</f>
        <v>5987.3389799442321</v>
      </c>
      <c r="I9" s="20">
        <f>HLOOKUP($B$2,'Tabell 2.2'!$D$2:$S$187,W134,FALSE)</f>
        <v>-405.3945372377172</v>
      </c>
      <c r="J9" s="20">
        <f>HLOOKUP($B$2,'Tabell 2.2'!$D$2:$S$187,W152,FALSE)</f>
        <v>-5077.5723079454947</v>
      </c>
      <c r="K9" s="20">
        <f>K15</f>
        <v>0</v>
      </c>
      <c r="L9" s="8"/>
      <c r="M9" s="8"/>
      <c r="N9" s="8"/>
      <c r="O9" s="10"/>
      <c r="P9" s="10"/>
      <c r="Q9" s="10"/>
      <c r="R9" s="10"/>
      <c r="S9" s="10"/>
      <c r="T9" s="10"/>
      <c r="U9" s="10"/>
      <c r="W9" s="3">
        <v>8</v>
      </c>
      <c r="X9" s="10"/>
      <c r="Y9" s="10"/>
      <c r="Z9" s="10"/>
      <c r="AA9" s="10"/>
    </row>
    <row r="10" spans="1:27" s="9" customFormat="1" x14ac:dyDescent="0.35">
      <c r="A10" s="18" t="str">
        <f>'Tabell 2.2'!A10</f>
        <v xml:space="preserve"> - herav justering for demografiske forhold</v>
      </c>
      <c r="B10" s="18">
        <f>HLOOKUP($B$2,'Tabell 2.2'!$D$2:$S$187,W10,FALSE)</f>
        <v>5892.3470793382539</v>
      </c>
      <c r="C10" s="18">
        <f>HLOOKUP($B$2,'Tabell 2.2'!$D$2:$S$187,W30,FALSE)</f>
        <v>0</v>
      </c>
      <c r="D10" s="18">
        <f>HLOOKUP($B$2,'Tabell 2.2'!$D$2:$S$187,W45,FALSE)</f>
        <v>0</v>
      </c>
      <c r="E10" s="18">
        <f>HLOOKUP($B$2,'Tabell 2.2'!$D$2:$S$187,W63,FALSE)</f>
        <v>-219.36729255414448</v>
      </c>
      <c r="F10" s="18">
        <f>HLOOKUP($B$2,'Tabell 2.2'!$D$2:$S$187,W81,FALSE)</f>
        <v>-501.3986980779884</v>
      </c>
      <c r="G10" s="18">
        <f>HLOOKUP($B$2,'Tabell 2.2'!$D$2:$S$187,W99,FALSE)</f>
        <v>6613.1130699703863</v>
      </c>
      <c r="H10" s="18">
        <f>HLOOKUP($B$2,'Tabell 2.2'!$D$2:$S$187,W117,FALSE)</f>
        <v>0</v>
      </c>
      <c r="I10" s="18">
        <f>HLOOKUP($B$2,'Tabell 2.2'!$D$2:$S$187,W135,FALSE)</f>
        <v>0</v>
      </c>
      <c r="J10" s="18">
        <f>HLOOKUP($B$2,'Tabell 2.2'!$D$2:$S$187,W153,FALSE)</f>
        <v>0</v>
      </c>
      <c r="K10" s="18">
        <v>0</v>
      </c>
      <c r="L10" s="8"/>
      <c r="M10" s="8"/>
      <c r="N10" s="8"/>
      <c r="O10" s="10"/>
      <c r="P10" s="10"/>
      <c r="Q10" s="10"/>
      <c r="R10" s="10"/>
      <c r="S10" s="10"/>
      <c r="T10" s="10"/>
      <c r="U10" s="10"/>
      <c r="W10" s="3">
        <v>9</v>
      </c>
      <c r="X10" s="10"/>
      <c r="Y10" s="10"/>
      <c r="Z10" s="10"/>
      <c r="AA10" s="10"/>
    </row>
    <row r="11" spans="1:27" s="9" customFormat="1" x14ac:dyDescent="0.35">
      <c r="A11" s="18" t="str">
        <f>'Tabell 2.2'!A11</f>
        <v xml:space="preserve"> - herav justering for andre aktivitetsnøytrale forhold</v>
      </c>
      <c r="B11" s="18">
        <f>HLOOKUP($B$2,'Tabell 2.2'!$D$2:$S$187,W11,FALSE)</f>
        <v>438.48123854125765</v>
      </c>
      <c r="C11" s="18">
        <f>HLOOKUP($B$2,'Tabell 2.2'!$D$2:$S$187,W31,FALSE)</f>
        <v>-1005.1217509023711</v>
      </c>
      <c r="D11" s="18">
        <f>HLOOKUP($B$2,'Tabell 2.2'!$D$2:$S$187,W46,FALSE)</f>
        <v>6515.5823829620331</v>
      </c>
      <c r="E11" s="18">
        <f>HLOOKUP($B$2,'Tabell 2.2'!$D$2:$S$187,W64,FALSE)</f>
        <v>-5541.7512993759628</v>
      </c>
      <c r="F11" s="18">
        <f>HLOOKUP($B$2,'Tabell 2.2'!$D$2:$S$187,W82,FALSE)</f>
        <v>-3053.5348101834879</v>
      </c>
      <c r="G11" s="18">
        <f>HLOOKUP($B$2,'Tabell 2.2'!$D$2:$S$187,W100,FALSE)</f>
        <v>2965.4688498523924</v>
      </c>
      <c r="H11" s="18">
        <f>HLOOKUP($B$2,'Tabell 2.2'!$D$2:$S$187,W118,FALSE)</f>
        <v>5917.0056183795514</v>
      </c>
      <c r="I11" s="18">
        <f>HLOOKUP($B$2,'Tabell 2.2'!$D$2:$S$187,W136,FALSE)</f>
        <v>-281.59544424540286</v>
      </c>
      <c r="J11" s="18">
        <f>HLOOKUP($B$2,'Tabell 2.2'!$D$2:$S$187,W154,FALSE)</f>
        <v>-5077.5723079454947</v>
      </c>
      <c r="K11" s="18">
        <v>0</v>
      </c>
      <c r="L11" s="8"/>
      <c r="M11" s="8"/>
      <c r="N11" s="8"/>
      <c r="O11" s="10"/>
      <c r="P11" s="10"/>
      <c r="Q11" s="10"/>
      <c r="R11" s="10"/>
      <c r="S11" s="10"/>
      <c r="T11" s="10"/>
      <c r="U11" s="10"/>
      <c r="W11" s="3">
        <v>10</v>
      </c>
      <c r="X11" s="10"/>
      <c r="Y11" s="10"/>
      <c r="Z11" s="10"/>
      <c r="AA11" s="10"/>
    </row>
    <row r="12" spans="1:27" s="9" customFormat="1" x14ac:dyDescent="0.35">
      <c r="A12" s="18" t="str">
        <f>'Tabell 2.2'!A12</f>
        <v xml:space="preserve"> - herav justering for engangstiltak</v>
      </c>
      <c r="B12" s="18">
        <f>HLOOKUP($B$2,'Tabell 2.2'!$D$2:$S$187,W12,FALSE)</f>
        <v>3537.8734513926383</v>
      </c>
      <c r="C12" s="18">
        <f>HLOOKUP($B$2,'Tabell 2.2'!$D$2:$S$187,W32,FALSE)</f>
        <v>0</v>
      </c>
      <c r="D12" s="18">
        <f>HLOOKUP($B$2,'Tabell 2.2'!$D$2:$S$187,W47,FALSE)</f>
        <v>70.489142530499876</v>
      </c>
      <c r="E12" s="18">
        <f>HLOOKUP($B$2,'Tabell 2.2'!$D$2:$S$187,W65,FALSE)</f>
        <v>0</v>
      </c>
      <c r="F12" s="18">
        <f>HLOOKUP($B$2,'Tabell 2.2'!$D$2:$S$187,W83,FALSE)</f>
        <v>25.069934903899416</v>
      </c>
      <c r="G12" s="18">
        <f>HLOOKUP($B$2,'Tabell 2.2'!$D$2:$S$187,W101,FALSE)</f>
        <v>3077.3892503822594</v>
      </c>
      <c r="H12" s="18">
        <f>HLOOKUP($B$2,'Tabell 2.2'!$D$2:$S$187,W119,FALSE)</f>
        <v>364.92512357597923</v>
      </c>
      <c r="I12" s="18">
        <f>HLOOKUP($B$2,'Tabell 2.2'!$D$2:$S$187,W137,FALSE)</f>
        <v>0</v>
      </c>
      <c r="J12" s="18">
        <f>HLOOKUP($B$2,'Tabell 2.2'!$D$2:$S$187,W155,FALSE)</f>
        <v>0</v>
      </c>
      <c r="K12" s="18">
        <v>0</v>
      </c>
      <c r="L12" s="8"/>
      <c r="M12" s="8"/>
      <c r="N12" s="8"/>
      <c r="O12" s="10"/>
      <c r="P12" s="10"/>
      <c r="Q12" s="10"/>
      <c r="R12" s="10"/>
      <c r="S12" s="10"/>
      <c r="T12" s="10"/>
      <c r="U12" s="10"/>
      <c r="W12" s="3">
        <v>11</v>
      </c>
      <c r="X12" s="10"/>
      <c r="Y12" s="10"/>
      <c r="Z12" s="10"/>
      <c r="AA12" s="10"/>
    </row>
    <row r="13" spans="1:27" s="9" customFormat="1" x14ac:dyDescent="0.35">
      <c r="A13" s="18" t="str">
        <f>'Tabell 2.2'!A13</f>
        <v xml:space="preserve"> - herav justering for oppgaveendringer mellom sektorer</v>
      </c>
      <c r="B13" s="18">
        <f>HLOOKUP($B$2,'Tabell 2.2'!$D$2:$S$187,W13,FALSE)</f>
        <v>0</v>
      </c>
      <c r="C13" s="18">
        <f>HLOOKUP($B$2,'Tabell 2.2'!$D$2:$S$187,W33,FALSE)</f>
        <v>0</v>
      </c>
      <c r="D13" s="18">
        <f>HLOOKUP($B$2,'Tabell 2.2'!$D$2:$S$187,W48,FALSE)</f>
        <v>0</v>
      </c>
      <c r="E13" s="18">
        <f>HLOOKUP($B$2,'Tabell 2.2'!$D$2:$S$187,W66,FALSE)</f>
        <v>0</v>
      </c>
      <c r="F13" s="18">
        <f>HLOOKUP($B$2,'Tabell 2.2'!$D$2:$S$187,W84,FALSE)</f>
        <v>0</v>
      </c>
      <c r="G13" s="18">
        <f>HLOOKUP($B$2,'Tabell 2.2'!$D$2:$S$187,W102,FALSE)</f>
        <v>0</v>
      </c>
      <c r="H13" s="18">
        <f>HLOOKUP($B$2,'Tabell 2.2'!$D$2:$S$187,W120,FALSE)</f>
        <v>0</v>
      </c>
      <c r="I13" s="18">
        <f>HLOOKUP($B$2,'Tabell 2.2'!$D$2:$S$187,W138,FALSE)</f>
        <v>0</v>
      </c>
      <c r="J13" s="18">
        <f>HLOOKUP($B$2,'Tabell 2.2'!$D$2:$S$187,W156,FALSE)</f>
        <v>0</v>
      </c>
      <c r="K13" s="18">
        <v>0</v>
      </c>
      <c r="L13" s="8"/>
      <c r="M13" s="8"/>
      <c r="N13" s="8"/>
      <c r="O13" s="10"/>
      <c r="P13" s="10"/>
      <c r="Q13" s="10"/>
      <c r="R13" s="10"/>
      <c r="S13" s="10"/>
      <c r="T13" s="10"/>
      <c r="U13" s="10"/>
      <c r="W13" s="3">
        <v>12</v>
      </c>
      <c r="X13" s="10"/>
      <c r="Y13" s="10"/>
      <c r="Z13" s="10"/>
      <c r="AA13" s="10"/>
    </row>
    <row r="14" spans="1:27" s="9" customFormat="1" x14ac:dyDescent="0.35">
      <c r="A14" s="18" t="str">
        <f>'Tabell 2.2'!A14</f>
        <v xml:space="preserve"> - herav uspesifiserte rammeendringer</v>
      </c>
      <c r="B14" s="18">
        <f>HLOOKUP($B$2,'Tabell 2.2'!$D$2:$S$187,W14,FALSE)</f>
        <v>-3439.3209155150348</v>
      </c>
      <c r="C14" s="18">
        <f>HLOOKUP($B$2,'Tabell 2.2'!$D$2:$S$187,W34,FALSE)</f>
        <v>-232.9435749319737</v>
      </c>
      <c r="D14" s="18">
        <f>HLOOKUP($B$2,'Tabell 2.2'!$D$2:$S$187,W49,FALSE)</f>
        <v>-1054.178749472273</v>
      </c>
      <c r="E14" s="18">
        <f>HLOOKUP($B$2,'Tabell 2.2'!$D$2:$S$187,W67,FALSE)</f>
        <v>-252.36001966793449</v>
      </c>
      <c r="F14" s="18">
        <f>HLOOKUP($B$2,'Tabell 2.2'!$D$2:$S$187,W85,FALSE)</f>
        <v>-230.72352096829911</v>
      </c>
      <c r="G14" s="18">
        <f>HLOOKUP($B$2,'Tabell 2.2'!$D$2:$S$187,W103,FALSE)</f>
        <v>-1265.4428421218386</v>
      </c>
      <c r="H14" s="18">
        <f>HLOOKUP($B$2,'Tabell 2.2'!$D$2:$S$187,W121,FALSE)</f>
        <v>-279.87311536040158</v>
      </c>
      <c r="I14" s="18">
        <f>HLOOKUP($B$2,'Tabell 2.2'!$D$2:$S$187,W139,FALSE)</f>
        <v>-123.79909299231434</v>
      </c>
      <c r="J14" s="18">
        <f>HLOOKUP($B$2,'Tabell 2.2'!$D$2:$S$187,W157,FALSE)</f>
        <v>0</v>
      </c>
      <c r="K14" s="18">
        <v>0</v>
      </c>
      <c r="L14" s="8"/>
      <c r="M14" s="8"/>
      <c r="N14" s="8"/>
      <c r="O14" s="10"/>
      <c r="P14" s="10"/>
      <c r="Q14" s="10"/>
      <c r="R14" s="10"/>
      <c r="S14" s="10"/>
      <c r="T14" s="10"/>
      <c r="U14" s="10"/>
      <c r="W14" s="3">
        <v>13</v>
      </c>
      <c r="X14" s="10"/>
      <c r="Y14" s="10"/>
      <c r="Z14" s="10"/>
      <c r="AA14" s="10"/>
    </row>
    <row r="15" spans="1:27" s="9" customFormat="1" x14ac:dyDescent="0.35">
      <c r="A15" s="19" t="str">
        <f>'Tabell 2.2'!A15</f>
        <v xml:space="preserve"> - herav spesifiserte rammeendringer</v>
      </c>
      <c r="B15" s="19">
        <f>HLOOKUP($B$2,'Tabell 2.2'!$D$2:$S$187,W15,FALSE)</f>
        <v>5486.3110014529648</v>
      </c>
      <c r="C15" s="19">
        <f>HLOOKUP($B$2,'Tabell 2.2'!$D$2:$S$187,W35,FALSE)</f>
        <v>-114.77961674663506</v>
      </c>
      <c r="D15" s="19">
        <f>HLOOKUP($B$2,'Tabell 2.2'!$D$2:$S$187,W50,FALSE)</f>
        <v>1556.0507257439976</v>
      </c>
      <c r="E15" s="19">
        <f>HLOOKUP($B$2,'Tabell 2.2'!$D$2:$S$187,W68,FALSE)</f>
        <v>844.56407633345634</v>
      </c>
      <c r="F15" s="19">
        <f>HLOOKUP($B$2,'Tabell 2.2'!$D$2:$S$187,W86,FALSE)</f>
        <v>1604.4758338495626</v>
      </c>
      <c r="G15" s="19">
        <f>HLOOKUP($B$2,'Tabell 2.2'!$D$2:$S$187,W104,FALSE)</f>
        <v>1610.7186289234803</v>
      </c>
      <c r="H15" s="19">
        <f>HLOOKUP($B$2,'Tabell 2.2'!$D$2:$S$187,W122,FALSE)</f>
        <v>-14.718646650897831</v>
      </c>
      <c r="I15" s="19">
        <f>HLOOKUP($B$2,'Tabell 2.2'!$D$2:$S$187,W140,FALSE)</f>
        <v>0</v>
      </c>
      <c r="J15" s="19">
        <f>HLOOKUP($B$2,'Tabell 2.2'!$D$2:$S$187,W158,FALSE)</f>
        <v>0</v>
      </c>
      <c r="K15" s="19">
        <f>HLOOKUP($B$2,'Tabell 2.2'!$D$2:$S$187,W169,FALSE)</f>
        <v>0</v>
      </c>
      <c r="L15" s="8"/>
      <c r="M15" s="8"/>
      <c r="N15" s="8"/>
      <c r="O15" s="10"/>
      <c r="P15" s="10"/>
      <c r="Q15" s="10"/>
      <c r="R15" s="10"/>
      <c r="S15" s="10"/>
      <c r="T15" s="10"/>
      <c r="U15" s="10"/>
      <c r="W15" s="3">
        <v>14</v>
      </c>
      <c r="X15" s="10"/>
      <c r="Y15" s="10"/>
      <c r="Z15" s="10"/>
      <c r="AA15" s="10"/>
    </row>
    <row r="16" spans="1:27" s="9" customFormat="1" x14ac:dyDescent="0.35">
      <c r="A16" s="19" t="str">
        <f>'Tabell 2.2'!A16</f>
        <v>Vridningseffekter knyttet til endringer i særskilte tildelinger</v>
      </c>
      <c r="B16" s="19">
        <f>HLOOKUP($B$2,'Tabell 2.2'!$D$2:$S$187,W16,FALSE)</f>
        <v>6738.5815063588616</v>
      </c>
      <c r="C16" s="19">
        <f>HLOOKUP($B$2,'Tabell 2.2'!$D$2:$S$187,W36,FALSE)</f>
        <v>-146.05720745358667</v>
      </c>
      <c r="D16" s="19">
        <f>HLOOKUP($B$2,'Tabell 2.2'!$D$2:$S$187,W51,FALSE)</f>
        <v>497.496651975438</v>
      </c>
      <c r="E16" s="19">
        <f>HLOOKUP($B$2,'Tabell 2.2'!$D$2:$S$187,W69,FALSE)</f>
        <v>1813.016188679263</v>
      </c>
      <c r="F16" s="19">
        <f>HLOOKUP($B$2,'Tabell 2.2'!$D$2:$S$187,W87,FALSE)</f>
        <v>-152.68183410828351</v>
      </c>
      <c r="G16" s="19">
        <f>HLOOKUP($B$2,'Tabell 2.2'!$D$2:$S$187,W105,FALSE)</f>
        <v>5131.135848242091</v>
      </c>
      <c r="H16" s="19">
        <f>HLOOKUP($B$2,'Tabell 2.2'!$D$2:$S$187,W123,FALSE)</f>
        <v>-398.84317227540305</v>
      </c>
      <c r="I16" s="19">
        <f>HLOOKUP($B$2,'Tabell 2.2'!$D$2:$S$187,W141,FALSE)</f>
        <v>-5.4849687006571912</v>
      </c>
      <c r="J16" s="19">
        <f>HLOOKUP($B$2,'Tabell 2.2'!$D$2:$S$187,W159,FALSE)</f>
        <v>0</v>
      </c>
      <c r="K16" s="19">
        <v>0</v>
      </c>
      <c r="L16" s="8"/>
      <c r="M16" s="8"/>
      <c r="N16" s="8"/>
      <c r="O16" s="10"/>
      <c r="P16" s="10"/>
      <c r="Q16" s="10"/>
      <c r="R16" s="10"/>
      <c r="S16" s="10"/>
      <c r="T16" s="10"/>
      <c r="U16" s="10"/>
      <c r="W16" s="3">
        <v>15</v>
      </c>
      <c r="X16" s="10"/>
      <c r="Y16" s="10"/>
      <c r="Z16" s="10"/>
      <c r="AA16" s="10"/>
    </row>
    <row r="17" spans="1:28" s="9" customFormat="1" x14ac:dyDescent="0.35">
      <c r="A17" s="20" t="str">
        <f>'Tabell 2.2'!A17</f>
        <v>Kompensasjon for forventet lønns- og prisutvikling</v>
      </c>
      <c r="B17" s="20">
        <f>HLOOKUP($B$2,'Tabell 2.2'!$D$2:$S$187,W17,FALSE)</f>
        <v>66259.422195721912</v>
      </c>
      <c r="C17" s="20">
        <f>HLOOKUP($B$2,'Tabell 2.2'!$D$2:$S$187,W37,FALSE)</f>
        <v>451.99823857173624</v>
      </c>
      <c r="D17" s="20">
        <f>HLOOKUP($B$2,'Tabell 2.2'!$D$2:$S$187,W52,FALSE)</f>
        <v>18952.324363914064</v>
      </c>
      <c r="E17" s="20">
        <f>HLOOKUP($B$2,'Tabell 2.2'!$D$2:$S$187,W70,FALSE)</f>
        <v>7632.9133803372806</v>
      </c>
      <c r="F17" s="20">
        <f>HLOOKUP($B$2,'Tabell 2.2'!$D$2:$S$187,W88,FALSE)</f>
        <v>2561.5805031295076</v>
      </c>
      <c r="G17" s="20">
        <f>HLOOKUP($B$2,'Tabell 2.2'!$D$2:$S$187,W106,FALSE)</f>
        <v>24851.836011600615</v>
      </c>
      <c r="H17" s="20">
        <f>HLOOKUP($B$2,'Tabell 2.2'!$D$2:$S$187,W124,FALSE)</f>
        <v>4863.1366059841703</v>
      </c>
      <c r="I17" s="20">
        <f>HLOOKUP($B$2,'Tabell 2.2'!$D$2:$S$187,W142,FALSE)</f>
        <v>2147.867428442848</v>
      </c>
      <c r="J17" s="20">
        <f>HLOOKUP($B$2,'Tabell 2.2'!$D$2:$S$187,W160,FALSE)</f>
        <v>4797.7656637416894</v>
      </c>
      <c r="K17" s="20">
        <v>0</v>
      </c>
      <c r="L17" s="8"/>
      <c r="M17" s="8"/>
      <c r="N17" s="8"/>
      <c r="O17" s="10"/>
      <c r="P17" s="10"/>
      <c r="Q17" s="10"/>
      <c r="R17" s="10"/>
      <c r="S17" s="10"/>
      <c r="T17" s="10"/>
      <c r="U17" s="10"/>
      <c r="W17" s="3">
        <v>16</v>
      </c>
      <c r="X17" s="10"/>
      <c r="Y17" s="10"/>
      <c r="Z17" s="10"/>
      <c r="AA17" s="10"/>
    </row>
    <row r="18" spans="1:28" s="9" customFormat="1" x14ac:dyDescent="0.35">
      <c r="A18" s="18" t="str">
        <f>'Tabell 2.2'!A18</f>
        <v xml:space="preserve"> - herav generell lønns- og priskompensasjon</v>
      </c>
      <c r="B18" s="18">
        <f>HLOOKUP($B$2,'Tabell 2.2'!$D$2:$S$187,W18,FALSE)</f>
        <v>66259.422195721912</v>
      </c>
      <c r="C18" s="18">
        <f>HLOOKUP($B$2,'Tabell 2.2'!$D$2:$S$187,W38,FALSE)</f>
        <v>451.99823857173624</v>
      </c>
      <c r="D18" s="18">
        <f>HLOOKUP($B$2,'Tabell 2.2'!$D$2:$S$187,W53,FALSE)</f>
        <v>18952.324363914064</v>
      </c>
      <c r="E18" s="18">
        <f>HLOOKUP($B$2,'Tabell 2.2'!$D$2:$S$187,W71,FALSE)</f>
        <v>7632.9133803372806</v>
      </c>
      <c r="F18" s="18">
        <f>HLOOKUP($B$2,'Tabell 2.2'!$D$2:$S$187,W89,FALSE)</f>
        <v>2561.5805031295076</v>
      </c>
      <c r="G18" s="18">
        <f>HLOOKUP($B$2,'Tabell 2.2'!$D$2:$S$187,W107,FALSE)</f>
        <v>24851.836011600615</v>
      </c>
      <c r="H18" s="18">
        <f>HLOOKUP($B$2,'Tabell 2.2'!$D$2:$S$187,W125,FALSE)</f>
        <v>4863.1366059841703</v>
      </c>
      <c r="I18" s="18">
        <f>HLOOKUP($B$2,'Tabell 2.2'!$D$2:$S$187,W143,FALSE)</f>
        <v>2147.867428442848</v>
      </c>
      <c r="J18" s="18">
        <f>HLOOKUP($B$2,'Tabell 2.2'!$D$2:$S$187,W161,FALSE)</f>
        <v>4797.7656637416894</v>
      </c>
      <c r="K18" s="18">
        <v>0</v>
      </c>
      <c r="L18" s="8"/>
      <c r="M18" s="8"/>
      <c r="N18" s="8"/>
      <c r="O18" s="10"/>
      <c r="P18" s="10"/>
      <c r="Q18" s="10"/>
      <c r="R18" s="10"/>
      <c r="S18" s="10"/>
      <c r="T18" s="10"/>
      <c r="U18" s="10"/>
      <c r="W18" s="3">
        <v>17</v>
      </c>
      <c r="X18" s="10"/>
      <c r="Y18" s="10"/>
      <c r="Z18" s="10"/>
      <c r="AA18" s="10"/>
    </row>
    <row r="19" spans="1:28" s="9" customFormat="1" x14ac:dyDescent="0.35">
      <c r="A19" s="21" t="str">
        <f>'Tabell 2.2'!A19</f>
        <v xml:space="preserve"> - herav kompensasjon for endring i løpende pensjonsutgifter</v>
      </c>
      <c r="B19" s="21">
        <f>HLOOKUP($B$2,'Tabell 2.2'!$D$2:$S$187,W19,FALSE)</f>
        <v>0</v>
      </c>
      <c r="C19" s="21">
        <f>HLOOKUP($B$2,'Tabell 2.2'!$D$2:$S$187,W39,FALSE)</f>
        <v>0</v>
      </c>
      <c r="D19" s="21">
        <f>HLOOKUP($B$2,'Tabell 2.2'!$D$2:$S$187,W54,FALSE)</f>
        <v>0</v>
      </c>
      <c r="E19" s="21">
        <f>HLOOKUP($B$2,'Tabell 2.2'!$D$2:$S$187,W72,FALSE)</f>
        <v>0</v>
      </c>
      <c r="F19" s="21">
        <f>HLOOKUP($B$2,'Tabell 2.2'!$D$2:$S$187,W90,FALSE)</f>
        <v>0</v>
      </c>
      <c r="G19" s="21">
        <f>HLOOKUP($B$2,'Tabell 2.2'!$D$2:$S$187,W108,FALSE)</f>
        <v>0</v>
      </c>
      <c r="H19" s="21">
        <f>HLOOKUP($B$2,'Tabell 2.2'!$D$2:$S$187,W126,FALSE)</f>
        <v>0</v>
      </c>
      <c r="I19" s="21">
        <f>HLOOKUP($B$2,'Tabell 2.2'!$D$2:$S$187,W144,FALSE)</f>
        <v>0</v>
      </c>
      <c r="J19" s="21">
        <f>HLOOKUP($B$2,'Tabell 2.2'!$D$2:$S$187,W162,FALSE)</f>
        <v>0</v>
      </c>
      <c r="K19" s="21">
        <v>0</v>
      </c>
      <c r="L19" s="2"/>
      <c r="M19" s="2"/>
      <c r="N19" s="8"/>
      <c r="O19" s="10"/>
      <c r="P19" s="10"/>
      <c r="Q19" s="10"/>
      <c r="R19" s="10"/>
      <c r="S19" s="10"/>
      <c r="T19" s="10"/>
      <c r="U19" s="10"/>
      <c r="W19" s="3">
        <v>18</v>
      </c>
      <c r="X19" s="10"/>
      <c r="Y19" s="10"/>
      <c r="Z19" s="10"/>
      <c r="AA19" s="10"/>
    </row>
    <row r="20" spans="1:28" s="9" customFormat="1" x14ac:dyDescent="0.35">
      <c r="A20" s="253" t="str">
        <f>'Tabell 2.2'!A20</f>
        <v>Bydelsfordelt budsjett 2022</v>
      </c>
      <c r="B20" s="254">
        <f>HLOOKUP($B$2,'Tabell 2.2'!$D$2:$S$187,W22,FALSE)</f>
        <v>2184015</v>
      </c>
      <c r="C20" s="255">
        <f>HLOOKUP($B$2,'Tabell 2.2'!$D$2:$S$187,W40,FALSE)</f>
        <v>15873.805425452165</v>
      </c>
      <c r="D20" s="256">
        <f>HLOOKUP($B$2,'Tabell 2.2'!$D$2:$S$187,W55,FALSE)</f>
        <v>643827.11973147141</v>
      </c>
      <c r="E20" s="258">
        <f>HLOOKUP($B$2,'Tabell 2.2'!$D$2:$S$187,W73,FALSE)</f>
        <v>233141.72794589441</v>
      </c>
      <c r="F20" s="258">
        <f>HLOOKUP($B$2,'Tabell 2.2'!$D$2:$S$187,W91,FALSE)</f>
        <v>94012.758104331457</v>
      </c>
      <c r="G20" s="259">
        <f>HLOOKUP($B$2,'Tabell 2.2'!$D$2:$S$187,W109,FALSE)</f>
        <v>779968.03577252768</v>
      </c>
      <c r="H20" s="260">
        <f>HLOOKUP($B$2,'Tabell 2.2'!$D$2:$S$187,W127,FALSE)</f>
        <v>160869.44610696679</v>
      </c>
      <c r="I20" s="260">
        <f>HLOOKUP($B$2,'Tabell 2.2'!$D$2:$S$187,W145,FALSE)</f>
        <v>65097.223532746473</v>
      </c>
      <c r="J20" s="260">
        <f>HLOOKUP($B$2,'Tabell 2.2'!$D$2:$S$187,W165,FALSE)</f>
        <v>191225</v>
      </c>
      <c r="K20" s="257">
        <f>HLOOKUP($B$2,'Tabell 2.2'!$D$2:$S$187,W170,FALSE)</f>
        <v>0</v>
      </c>
      <c r="L20" s="2"/>
      <c r="M20" s="2"/>
      <c r="N20" s="8"/>
      <c r="O20" s="10"/>
      <c r="P20" s="10"/>
      <c r="Q20" s="10"/>
      <c r="R20" s="10"/>
      <c r="S20" s="10"/>
      <c r="T20" s="10"/>
      <c r="U20" s="10"/>
      <c r="W20" s="3">
        <v>19</v>
      </c>
      <c r="X20" s="10"/>
      <c r="Y20" s="10"/>
      <c r="Z20" s="10"/>
      <c r="AA20" s="10"/>
    </row>
    <row r="21" spans="1:28" s="9" customFormat="1" x14ac:dyDescent="0.35">
      <c r="A21" s="11"/>
      <c r="B21" s="12"/>
      <c r="C21" s="2"/>
      <c r="D21" s="2"/>
      <c r="E21" s="2"/>
      <c r="F21" s="2"/>
      <c r="G21" s="13"/>
      <c r="H21" s="2"/>
      <c r="I21" s="14"/>
      <c r="J21" s="14"/>
      <c r="K21" s="14"/>
      <c r="L21" s="2"/>
      <c r="M21" s="2"/>
      <c r="N21" s="2"/>
      <c r="O21" s="8"/>
      <c r="P21" s="10"/>
      <c r="Q21" s="10"/>
      <c r="R21" s="10"/>
      <c r="S21" s="10"/>
      <c r="T21" s="10"/>
      <c r="U21" s="10"/>
      <c r="W21" s="3">
        <v>20</v>
      </c>
      <c r="X21" s="10"/>
      <c r="Y21" s="10"/>
      <c r="Z21" s="10"/>
      <c r="AA21" s="10"/>
      <c r="AB21" s="10"/>
    </row>
    <row r="22" spans="1:28" s="9" customFormat="1" x14ac:dyDescent="0.35">
      <c r="A22" s="12"/>
      <c r="B22" s="12"/>
      <c r="C22" s="2"/>
      <c r="D22" s="12"/>
      <c r="E22" s="2"/>
      <c r="F22" s="2"/>
      <c r="G22" s="13"/>
      <c r="H22" s="2"/>
      <c r="I22" s="14"/>
      <c r="J22" s="14"/>
      <c r="K22" s="14"/>
      <c r="L22" s="2"/>
      <c r="M22" s="2"/>
      <c r="N22" s="2"/>
      <c r="O22" s="2"/>
      <c r="P22" s="3"/>
      <c r="Q22" s="3"/>
      <c r="R22" s="3"/>
      <c r="S22" s="3"/>
      <c r="T22" s="3"/>
      <c r="U22" s="3"/>
      <c r="V22" s="10"/>
      <c r="W22" s="3">
        <v>21</v>
      </c>
      <c r="X22" s="10"/>
      <c r="Y22" s="10"/>
      <c r="Z22" s="10"/>
      <c r="AA22" s="10"/>
      <c r="AB22" s="10"/>
    </row>
    <row r="23" spans="1:28" s="9" customFormat="1" ht="15" customHeight="1" x14ac:dyDescent="0.35">
      <c r="A23" s="12"/>
      <c r="B23" s="12"/>
      <c r="C23" s="2"/>
      <c r="D23" s="2"/>
      <c r="E23" s="2"/>
      <c r="F23" s="2"/>
      <c r="G23" s="13"/>
      <c r="H23" s="2"/>
      <c r="I23" s="14"/>
      <c r="J23" s="14"/>
      <c r="K23" s="14"/>
      <c r="L23" s="2"/>
      <c r="M23" s="2"/>
      <c r="N23" s="2"/>
      <c r="O23" s="2"/>
      <c r="P23" s="3"/>
      <c r="Q23" s="3"/>
      <c r="R23" s="3"/>
      <c r="S23" s="3"/>
      <c r="T23" s="3"/>
      <c r="U23" s="3"/>
      <c r="V23" s="3"/>
      <c r="W23" s="3">
        <v>22</v>
      </c>
      <c r="X23" s="10"/>
      <c r="Y23" s="10"/>
      <c r="Z23" s="10"/>
      <c r="AA23" s="10"/>
      <c r="AB23" s="10"/>
    </row>
    <row r="24" spans="1:28" x14ac:dyDescent="0.35">
      <c r="A24" s="12"/>
      <c r="B24" s="12"/>
      <c r="C24" s="12"/>
      <c r="D24" s="12"/>
      <c r="E24" s="12"/>
      <c r="F24" s="12"/>
      <c r="G24" s="12"/>
      <c r="H24" s="12"/>
      <c r="I24" s="12"/>
      <c r="J24" s="12"/>
      <c r="K24" s="12"/>
      <c r="L24" s="12"/>
      <c r="M24" s="2"/>
      <c r="N24" s="2"/>
      <c r="O24" s="2"/>
      <c r="W24" s="3">
        <v>23</v>
      </c>
    </row>
    <row r="25" spans="1:28" x14ac:dyDescent="0.35">
      <c r="A25" s="12"/>
      <c r="B25" s="12"/>
      <c r="C25" s="12"/>
      <c r="D25" s="12"/>
      <c r="E25" s="12"/>
      <c r="F25" s="12"/>
      <c r="G25" s="12"/>
      <c r="H25" s="12"/>
      <c r="I25" s="12"/>
      <c r="J25" s="12"/>
      <c r="K25" s="12"/>
      <c r="L25" s="12"/>
      <c r="M25" s="2"/>
      <c r="N25" s="2"/>
      <c r="O25" s="2"/>
      <c r="W25" s="3">
        <v>24</v>
      </c>
    </row>
    <row r="26" spans="1:28" x14ac:dyDescent="0.35">
      <c r="A26" s="12"/>
      <c r="B26" s="12"/>
      <c r="C26" s="12"/>
      <c r="D26" s="12"/>
      <c r="E26" s="12"/>
      <c r="F26" s="12"/>
      <c r="G26" s="12"/>
      <c r="H26" s="12"/>
      <c r="I26" s="12"/>
      <c r="J26" s="12"/>
      <c r="K26" s="12"/>
      <c r="L26" s="2"/>
      <c r="M26" s="2"/>
      <c r="N26" s="2"/>
      <c r="O26" s="2"/>
      <c r="W26" s="3">
        <v>25</v>
      </c>
    </row>
    <row r="27" spans="1:28" x14ac:dyDescent="0.35">
      <c r="A27" s="12"/>
      <c r="B27" s="12"/>
      <c r="C27" s="12"/>
      <c r="D27" s="12"/>
      <c r="E27" s="12"/>
      <c r="F27" s="12"/>
      <c r="G27" s="12"/>
      <c r="H27" s="12"/>
      <c r="I27" s="12"/>
      <c r="J27" s="12"/>
      <c r="K27" s="12"/>
      <c r="L27" s="2"/>
      <c r="M27" s="2"/>
      <c r="N27" s="2"/>
      <c r="O27" s="2"/>
      <c r="W27" s="3">
        <v>26</v>
      </c>
    </row>
    <row r="28" spans="1:28" x14ac:dyDescent="0.35">
      <c r="A28" s="12"/>
      <c r="B28" s="12"/>
      <c r="C28" s="12"/>
      <c r="D28" s="12"/>
      <c r="E28" s="12"/>
      <c r="F28" s="12"/>
      <c r="G28" s="12"/>
      <c r="H28" s="12"/>
      <c r="I28" s="12"/>
      <c r="J28" s="12"/>
      <c r="K28" s="12"/>
      <c r="L28" s="2"/>
      <c r="M28" s="2"/>
      <c r="N28" s="2"/>
      <c r="O28" s="2"/>
      <c r="W28" s="3">
        <v>27</v>
      </c>
    </row>
    <row r="29" spans="1:28" x14ac:dyDescent="0.35">
      <c r="A29" s="12"/>
      <c r="B29" s="12"/>
      <c r="C29" s="12"/>
      <c r="D29" s="12"/>
      <c r="E29" s="12"/>
      <c r="F29" s="12"/>
      <c r="G29" s="12"/>
      <c r="H29" s="12"/>
      <c r="I29" s="12"/>
      <c r="J29" s="12"/>
      <c r="K29" s="12"/>
      <c r="L29" s="2"/>
      <c r="M29" s="2"/>
      <c r="N29" s="2"/>
      <c r="O29" s="2"/>
      <c r="W29" s="3">
        <v>28</v>
      </c>
    </row>
    <row r="30" spans="1:28" x14ac:dyDescent="0.35">
      <c r="A30" s="12"/>
      <c r="B30" s="12"/>
      <c r="C30" s="12"/>
      <c r="D30" s="12"/>
      <c r="E30" s="12"/>
      <c r="F30" s="12"/>
      <c r="G30" s="12"/>
      <c r="H30" s="12"/>
      <c r="I30" s="12"/>
      <c r="J30" s="12"/>
      <c r="K30" s="14"/>
      <c r="L30" s="2"/>
      <c r="M30" s="2"/>
      <c r="N30" s="2"/>
      <c r="O30" s="2"/>
      <c r="W30" s="3">
        <v>29</v>
      </c>
    </row>
    <row r="31" spans="1:28" x14ac:dyDescent="0.35">
      <c r="A31" s="12"/>
      <c r="B31" s="12"/>
      <c r="C31" s="12"/>
      <c r="D31" s="12"/>
      <c r="E31" s="12"/>
      <c r="F31" s="12"/>
      <c r="G31" s="12"/>
      <c r="H31" s="12"/>
      <c r="I31" s="12"/>
      <c r="J31" s="12"/>
      <c r="K31" s="12"/>
      <c r="L31" s="2"/>
      <c r="M31" s="2"/>
      <c r="N31" s="2"/>
      <c r="O31" s="2"/>
      <c r="W31" s="3">
        <v>30</v>
      </c>
    </row>
    <row r="32" spans="1:28" x14ac:dyDescent="0.35">
      <c r="A32" s="12"/>
      <c r="B32" s="12"/>
      <c r="C32" s="12"/>
      <c r="D32" s="12"/>
      <c r="E32" s="12"/>
      <c r="F32" s="12"/>
      <c r="G32" s="12"/>
      <c r="H32" s="12"/>
      <c r="I32" s="12"/>
      <c r="J32" s="12"/>
      <c r="K32" s="12"/>
      <c r="L32" s="2"/>
      <c r="M32" s="2"/>
      <c r="N32" s="2"/>
      <c r="O32" s="2"/>
      <c r="W32" s="3">
        <v>31</v>
      </c>
    </row>
    <row r="33" spans="1:23" x14ac:dyDescent="0.35">
      <c r="A33" s="12"/>
      <c r="B33" s="12"/>
      <c r="C33" s="12"/>
      <c r="D33" s="12"/>
      <c r="E33" s="12"/>
      <c r="F33" s="12"/>
      <c r="G33" s="12"/>
      <c r="H33" s="12"/>
      <c r="I33" s="12"/>
      <c r="J33" s="12"/>
      <c r="K33" s="12"/>
      <c r="L33" s="2"/>
      <c r="M33" s="2"/>
      <c r="N33" s="2"/>
      <c r="O33" s="2"/>
      <c r="W33" s="3">
        <v>32</v>
      </c>
    </row>
    <row r="34" spans="1:23" x14ac:dyDescent="0.35">
      <c r="A34" s="12"/>
      <c r="B34" s="12"/>
      <c r="C34" s="12"/>
      <c r="D34" s="12"/>
      <c r="E34" s="12"/>
      <c r="F34" s="12"/>
      <c r="G34" s="12"/>
      <c r="H34" s="12"/>
      <c r="I34" s="12"/>
      <c r="J34" s="12"/>
      <c r="K34" s="12"/>
      <c r="L34" s="2"/>
      <c r="M34" s="2"/>
      <c r="N34" s="2"/>
      <c r="O34" s="2"/>
      <c r="W34" s="3">
        <v>33</v>
      </c>
    </row>
    <row r="35" spans="1:23" x14ac:dyDescent="0.35">
      <c r="A35" s="12"/>
      <c r="B35" s="12"/>
      <c r="C35" s="12"/>
      <c r="D35" s="12"/>
      <c r="E35" s="12"/>
      <c r="F35" s="12"/>
      <c r="G35" s="12"/>
      <c r="H35" s="12"/>
      <c r="I35" s="12"/>
      <c r="J35" s="12"/>
      <c r="K35" s="12"/>
      <c r="L35" s="2"/>
      <c r="M35" s="2"/>
      <c r="N35" s="2"/>
      <c r="O35" s="2"/>
      <c r="W35" s="3">
        <v>34</v>
      </c>
    </row>
    <row r="36" spans="1:23" x14ac:dyDescent="0.35">
      <c r="A36" s="12"/>
      <c r="B36" s="12"/>
      <c r="C36" s="12"/>
      <c r="D36" s="12"/>
      <c r="E36" s="12"/>
      <c r="F36" s="12"/>
      <c r="G36" s="12"/>
      <c r="H36" s="12"/>
      <c r="I36" s="12"/>
      <c r="J36" s="12"/>
      <c r="K36" s="12"/>
      <c r="L36" s="2"/>
      <c r="M36" s="2"/>
      <c r="N36" s="2"/>
      <c r="O36" s="2"/>
      <c r="W36" s="3">
        <v>35</v>
      </c>
    </row>
    <row r="37" spans="1:23" x14ac:dyDescent="0.35">
      <c r="A37" s="12"/>
      <c r="B37" s="12"/>
      <c r="C37" s="12"/>
      <c r="D37" s="12"/>
      <c r="E37" s="12"/>
      <c r="F37" s="12"/>
      <c r="G37" s="12"/>
      <c r="H37" s="12"/>
      <c r="I37" s="12"/>
      <c r="J37" s="12"/>
      <c r="K37" s="12"/>
      <c r="L37" s="2"/>
      <c r="M37" s="2"/>
      <c r="N37" s="2"/>
      <c r="O37" s="2"/>
      <c r="W37" s="3">
        <v>36</v>
      </c>
    </row>
    <row r="38" spans="1:23" x14ac:dyDescent="0.35">
      <c r="A38" s="12"/>
      <c r="B38" s="12"/>
      <c r="C38" s="12"/>
      <c r="D38" s="12"/>
      <c r="E38" s="12"/>
      <c r="F38" s="12"/>
      <c r="G38" s="12"/>
      <c r="H38" s="12"/>
      <c r="I38" s="12"/>
      <c r="J38" s="12"/>
      <c r="K38" s="2"/>
      <c r="L38" s="2"/>
      <c r="M38" s="2"/>
      <c r="N38" s="2"/>
      <c r="O38" s="2"/>
      <c r="W38" s="3">
        <v>37</v>
      </c>
    </row>
    <row r="39" spans="1:23" x14ac:dyDescent="0.35">
      <c r="A39" s="12"/>
      <c r="B39" s="12"/>
      <c r="C39" s="12"/>
      <c r="D39" s="12"/>
      <c r="E39" s="12"/>
      <c r="F39" s="12"/>
      <c r="G39" s="12"/>
      <c r="H39" s="12"/>
      <c r="I39" s="12"/>
      <c r="J39" s="12"/>
      <c r="K39" s="2"/>
      <c r="L39" s="2"/>
      <c r="M39" s="2"/>
      <c r="N39" s="2"/>
      <c r="O39" s="2"/>
      <c r="W39" s="3">
        <v>38</v>
      </c>
    </row>
    <row r="40" spans="1:23" x14ac:dyDescent="0.35">
      <c r="A40" s="12"/>
      <c r="B40" s="12"/>
      <c r="C40" s="12"/>
      <c r="D40" s="12"/>
      <c r="E40" s="12"/>
      <c r="F40" s="12"/>
      <c r="G40" s="12"/>
      <c r="H40" s="12"/>
      <c r="I40" s="12"/>
      <c r="J40" s="12"/>
      <c r="K40" s="2"/>
      <c r="L40" s="2"/>
      <c r="M40" s="2"/>
      <c r="N40" s="2"/>
      <c r="O40" s="2"/>
      <c r="W40" s="3">
        <v>39</v>
      </c>
    </row>
    <row r="41" spans="1:23" x14ac:dyDescent="0.35">
      <c r="A41" s="12"/>
      <c r="B41" s="12"/>
      <c r="C41" s="12"/>
      <c r="D41" s="12"/>
      <c r="E41" s="12"/>
      <c r="F41" s="12"/>
      <c r="G41" s="12"/>
      <c r="H41" s="12"/>
      <c r="I41" s="12"/>
      <c r="J41" s="12"/>
      <c r="K41" s="2"/>
      <c r="L41" s="2"/>
      <c r="M41" s="2"/>
      <c r="N41" s="2"/>
      <c r="O41" s="2"/>
      <c r="W41" s="3">
        <v>40</v>
      </c>
    </row>
    <row r="42" spans="1:23" x14ac:dyDescent="0.35">
      <c r="B42" s="2"/>
      <c r="C42" s="2"/>
      <c r="D42" s="2"/>
      <c r="E42" s="2"/>
      <c r="F42" s="2"/>
      <c r="G42" s="2"/>
      <c r="H42" s="2"/>
      <c r="I42" s="2"/>
      <c r="J42" s="2"/>
      <c r="K42" s="2"/>
      <c r="L42" s="2"/>
      <c r="M42" s="2"/>
      <c r="N42" s="2"/>
      <c r="O42" s="2"/>
      <c r="W42" s="3">
        <v>41</v>
      </c>
    </row>
    <row r="43" spans="1:23" x14ac:dyDescent="0.35">
      <c r="A43" s="270"/>
      <c r="B43" s="270"/>
      <c r="C43" s="270"/>
      <c r="D43" s="270"/>
      <c r="E43" s="270"/>
      <c r="F43" s="270"/>
      <c r="G43" s="270"/>
      <c r="H43" s="270"/>
      <c r="I43" s="270"/>
      <c r="J43" s="270"/>
      <c r="K43" s="270"/>
      <c r="L43" s="270"/>
      <c r="M43" s="270"/>
      <c r="N43" s="270"/>
      <c r="O43" s="270"/>
      <c r="W43" s="3">
        <v>42</v>
      </c>
    </row>
    <row r="44" spans="1:23" x14ac:dyDescent="0.35">
      <c r="A44" s="270"/>
      <c r="B44" s="270"/>
      <c r="C44" s="270"/>
      <c r="D44" s="270"/>
      <c r="E44" s="270"/>
      <c r="F44" s="270"/>
      <c r="G44" s="270"/>
      <c r="H44" s="270"/>
      <c r="I44" s="270"/>
      <c r="J44" s="270"/>
      <c r="K44" s="270"/>
      <c r="L44" s="270"/>
      <c r="M44" s="270"/>
      <c r="N44" s="270"/>
      <c r="O44" s="270"/>
      <c r="W44" s="3">
        <v>43</v>
      </c>
    </row>
    <row r="45" spans="1:23" x14ac:dyDescent="0.35">
      <c r="A45" s="270"/>
      <c r="B45" s="270"/>
      <c r="C45" s="270"/>
      <c r="D45" s="270"/>
      <c r="E45" s="270"/>
      <c r="F45" s="270"/>
      <c r="G45" s="270"/>
      <c r="H45" s="270"/>
      <c r="I45" s="270"/>
      <c r="J45" s="270"/>
      <c r="K45" s="270"/>
      <c r="L45" s="270"/>
      <c r="M45" s="270"/>
      <c r="N45" s="270"/>
      <c r="O45" s="270"/>
      <c r="W45" s="3">
        <v>44</v>
      </c>
    </row>
    <row r="46" spans="1:23" x14ac:dyDescent="0.35">
      <c r="A46" s="270"/>
      <c r="B46" s="270"/>
      <c r="C46" s="270"/>
      <c r="D46" s="270"/>
      <c r="E46" s="270"/>
      <c r="F46" s="270"/>
      <c r="G46" s="270"/>
      <c r="H46" s="270"/>
      <c r="I46" s="270"/>
      <c r="J46" s="270"/>
      <c r="K46" s="270"/>
      <c r="L46" s="270"/>
      <c r="M46" s="270"/>
      <c r="N46" s="270"/>
      <c r="O46" s="270"/>
      <c r="W46" s="3">
        <v>45</v>
      </c>
    </row>
    <row r="47" spans="1:23" x14ac:dyDescent="0.35">
      <c r="A47" s="270"/>
      <c r="B47" s="270"/>
      <c r="C47" s="270"/>
      <c r="D47" s="270"/>
      <c r="E47" s="270"/>
      <c r="F47" s="270"/>
      <c r="G47" s="270"/>
      <c r="H47" s="270"/>
      <c r="I47" s="270"/>
      <c r="J47" s="270"/>
      <c r="K47" s="270"/>
      <c r="L47" s="270"/>
      <c r="M47" s="270"/>
      <c r="N47" s="270"/>
      <c r="O47" s="270"/>
      <c r="W47" s="3">
        <v>46</v>
      </c>
    </row>
    <row r="48" spans="1:23" x14ac:dyDescent="0.35">
      <c r="A48" s="270"/>
      <c r="B48" s="270"/>
      <c r="C48" s="270"/>
      <c r="D48" s="270"/>
      <c r="E48" s="270"/>
      <c r="F48" s="270"/>
      <c r="G48" s="270"/>
      <c r="H48" s="270"/>
      <c r="I48" s="270"/>
      <c r="J48" s="270"/>
      <c r="K48" s="270"/>
      <c r="L48" s="270"/>
      <c r="M48" s="270"/>
      <c r="N48" s="270"/>
      <c r="O48" s="270"/>
      <c r="W48" s="3">
        <v>47</v>
      </c>
    </row>
    <row r="49" spans="23:23" x14ac:dyDescent="0.35">
      <c r="W49" s="3">
        <v>48</v>
      </c>
    </row>
    <row r="50" spans="23:23" x14ac:dyDescent="0.35">
      <c r="W50" s="3">
        <v>49</v>
      </c>
    </row>
    <row r="51" spans="23:23" x14ac:dyDescent="0.35">
      <c r="W51" s="3">
        <v>50</v>
      </c>
    </row>
    <row r="52" spans="23:23" x14ac:dyDescent="0.35">
      <c r="W52" s="3">
        <v>51</v>
      </c>
    </row>
    <row r="53" spans="23:23" x14ac:dyDescent="0.35">
      <c r="W53" s="3">
        <v>52</v>
      </c>
    </row>
    <row r="54" spans="23:23" x14ac:dyDescent="0.35">
      <c r="W54" s="3">
        <v>53</v>
      </c>
    </row>
    <row r="55" spans="23:23" x14ac:dyDescent="0.35">
      <c r="W55" s="3">
        <v>54</v>
      </c>
    </row>
    <row r="56" spans="23:23" x14ac:dyDescent="0.35">
      <c r="W56" s="3">
        <v>55</v>
      </c>
    </row>
    <row r="57" spans="23:23" x14ac:dyDescent="0.35">
      <c r="W57" s="3">
        <v>56</v>
      </c>
    </row>
    <row r="58" spans="23:23" x14ac:dyDescent="0.35">
      <c r="W58" s="3">
        <v>57</v>
      </c>
    </row>
    <row r="59" spans="23:23" x14ac:dyDescent="0.35">
      <c r="W59" s="3">
        <v>58</v>
      </c>
    </row>
    <row r="60" spans="23:23" x14ac:dyDescent="0.35">
      <c r="W60" s="3">
        <v>59</v>
      </c>
    </row>
    <row r="61" spans="23:23" x14ac:dyDescent="0.35">
      <c r="W61" s="3">
        <v>60</v>
      </c>
    </row>
    <row r="62" spans="23:23" x14ac:dyDescent="0.35">
      <c r="W62" s="3">
        <v>61</v>
      </c>
    </row>
    <row r="63" spans="23:23" x14ac:dyDescent="0.35">
      <c r="W63" s="3">
        <v>62</v>
      </c>
    </row>
    <row r="64" spans="23:23" x14ac:dyDescent="0.35">
      <c r="W64" s="3">
        <v>63</v>
      </c>
    </row>
    <row r="65" spans="23:23" x14ac:dyDescent="0.35">
      <c r="W65" s="3">
        <v>64</v>
      </c>
    </row>
    <row r="66" spans="23:23" x14ac:dyDescent="0.35">
      <c r="W66" s="3">
        <v>65</v>
      </c>
    </row>
    <row r="67" spans="23:23" x14ac:dyDescent="0.35">
      <c r="W67" s="3">
        <v>66</v>
      </c>
    </row>
    <row r="68" spans="23:23" x14ac:dyDescent="0.35">
      <c r="W68" s="3">
        <v>67</v>
      </c>
    </row>
    <row r="69" spans="23:23" x14ac:dyDescent="0.35">
      <c r="W69" s="3">
        <v>68</v>
      </c>
    </row>
    <row r="70" spans="23:23" x14ac:dyDescent="0.35">
      <c r="W70" s="3">
        <v>69</v>
      </c>
    </row>
    <row r="71" spans="23:23" x14ac:dyDescent="0.35">
      <c r="W71" s="3">
        <v>70</v>
      </c>
    </row>
    <row r="72" spans="23:23" x14ac:dyDescent="0.35">
      <c r="W72" s="3">
        <v>71</v>
      </c>
    </row>
    <row r="73" spans="23:23" x14ac:dyDescent="0.35">
      <c r="W73" s="3">
        <v>72</v>
      </c>
    </row>
    <row r="74" spans="23:23" x14ac:dyDescent="0.35">
      <c r="W74" s="3">
        <v>73</v>
      </c>
    </row>
    <row r="75" spans="23:23" x14ac:dyDescent="0.35">
      <c r="W75" s="3">
        <v>74</v>
      </c>
    </row>
    <row r="76" spans="23:23" x14ac:dyDescent="0.35">
      <c r="W76" s="3">
        <v>75</v>
      </c>
    </row>
    <row r="77" spans="23:23" x14ac:dyDescent="0.35">
      <c r="W77" s="3">
        <v>76</v>
      </c>
    </row>
    <row r="78" spans="23:23" x14ac:dyDescent="0.35">
      <c r="W78" s="3">
        <v>77</v>
      </c>
    </row>
    <row r="79" spans="23:23" x14ac:dyDescent="0.35">
      <c r="W79" s="3">
        <v>78</v>
      </c>
    </row>
    <row r="80" spans="23:23" x14ac:dyDescent="0.35">
      <c r="W80" s="3">
        <v>79</v>
      </c>
    </row>
    <row r="81" spans="23:23" x14ac:dyDescent="0.35">
      <c r="W81" s="3">
        <v>80</v>
      </c>
    </row>
    <row r="82" spans="23:23" x14ac:dyDescent="0.35">
      <c r="W82" s="3">
        <v>81</v>
      </c>
    </row>
    <row r="83" spans="23:23" x14ac:dyDescent="0.35">
      <c r="W83" s="3">
        <v>82</v>
      </c>
    </row>
    <row r="84" spans="23:23" x14ac:dyDescent="0.35">
      <c r="W84" s="3">
        <v>83</v>
      </c>
    </row>
    <row r="85" spans="23:23" x14ac:dyDescent="0.35">
      <c r="W85" s="3">
        <v>84</v>
      </c>
    </row>
    <row r="86" spans="23:23" x14ac:dyDescent="0.35">
      <c r="W86" s="3">
        <v>85</v>
      </c>
    </row>
    <row r="87" spans="23:23" x14ac:dyDescent="0.35">
      <c r="W87" s="3">
        <v>86</v>
      </c>
    </row>
    <row r="88" spans="23:23" x14ac:dyDescent="0.35">
      <c r="W88" s="3">
        <v>87</v>
      </c>
    </row>
    <row r="89" spans="23:23" x14ac:dyDescent="0.35">
      <c r="W89" s="3">
        <v>88</v>
      </c>
    </row>
    <row r="90" spans="23:23" x14ac:dyDescent="0.35">
      <c r="W90" s="3">
        <v>89</v>
      </c>
    </row>
    <row r="91" spans="23:23" x14ac:dyDescent="0.35">
      <c r="W91" s="3">
        <v>90</v>
      </c>
    </row>
    <row r="92" spans="23:23" x14ac:dyDescent="0.35">
      <c r="W92" s="3">
        <v>91</v>
      </c>
    </row>
    <row r="93" spans="23:23" x14ac:dyDescent="0.35">
      <c r="W93" s="3">
        <v>92</v>
      </c>
    </row>
    <row r="94" spans="23:23" x14ac:dyDescent="0.35">
      <c r="W94" s="3">
        <v>93</v>
      </c>
    </row>
    <row r="95" spans="23:23" x14ac:dyDescent="0.35">
      <c r="W95" s="3">
        <v>94</v>
      </c>
    </row>
    <row r="96" spans="23:23" x14ac:dyDescent="0.35">
      <c r="W96" s="3">
        <v>95</v>
      </c>
    </row>
    <row r="97" spans="23:23" x14ac:dyDescent="0.35">
      <c r="W97" s="3">
        <v>96</v>
      </c>
    </row>
    <row r="98" spans="23:23" x14ac:dyDescent="0.35">
      <c r="W98" s="3">
        <v>97</v>
      </c>
    </row>
    <row r="99" spans="23:23" x14ac:dyDescent="0.35">
      <c r="W99" s="3">
        <v>98</v>
      </c>
    </row>
    <row r="100" spans="23:23" x14ac:dyDescent="0.35">
      <c r="W100" s="3">
        <v>99</v>
      </c>
    </row>
    <row r="101" spans="23:23" x14ac:dyDescent="0.35">
      <c r="W101" s="3">
        <v>100</v>
      </c>
    </row>
    <row r="102" spans="23:23" x14ac:dyDescent="0.35">
      <c r="W102" s="3">
        <v>101</v>
      </c>
    </row>
    <row r="103" spans="23:23" x14ac:dyDescent="0.35">
      <c r="W103" s="3">
        <v>102</v>
      </c>
    </row>
    <row r="104" spans="23:23" x14ac:dyDescent="0.35">
      <c r="W104" s="3">
        <v>103</v>
      </c>
    </row>
    <row r="105" spans="23:23" x14ac:dyDescent="0.35">
      <c r="W105" s="3">
        <v>104</v>
      </c>
    </row>
    <row r="106" spans="23:23" x14ac:dyDescent="0.35">
      <c r="W106" s="3">
        <v>105</v>
      </c>
    </row>
    <row r="107" spans="23:23" x14ac:dyDescent="0.35">
      <c r="W107" s="3">
        <v>106</v>
      </c>
    </row>
    <row r="108" spans="23:23" x14ac:dyDescent="0.35">
      <c r="W108" s="3">
        <v>107</v>
      </c>
    </row>
    <row r="109" spans="23:23" x14ac:dyDescent="0.35">
      <c r="W109" s="3">
        <v>108</v>
      </c>
    </row>
    <row r="110" spans="23:23" x14ac:dyDescent="0.35">
      <c r="W110" s="3">
        <v>109</v>
      </c>
    </row>
    <row r="111" spans="23:23" x14ac:dyDescent="0.35">
      <c r="W111" s="3">
        <v>110</v>
      </c>
    </row>
    <row r="112" spans="23:23" x14ac:dyDescent="0.35">
      <c r="W112" s="3">
        <v>111</v>
      </c>
    </row>
    <row r="113" spans="23:23" x14ac:dyDescent="0.35">
      <c r="W113" s="3">
        <v>112</v>
      </c>
    </row>
    <row r="114" spans="23:23" x14ac:dyDescent="0.35">
      <c r="W114" s="3">
        <v>113</v>
      </c>
    </row>
    <row r="115" spans="23:23" x14ac:dyDescent="0.35">
      <c r="W115" s="3">
        <v>114</v>
      </c>
    </row>
    <row r="116" spans="23:23" x14ac:dyDescent="0.35">
      <c r="W116" s="3">
        <v>115</v>
      </c>
    </row>
    <row r="117" spans="23:23" x14ac:dyDescent="0.35">
      <c r="W117" s="3">
        <v>116</v>
      </c>
    </row>
    <row r="118" spans="23:23" x14ac:dyDescent="0.35">
      <c r="W118" s="3">
        <v>117</v>
      </c>
    </row>
    <row r="119" spans="23:23" x14ac:dyDescent="0.35">
      <c r="W119" s="3">
        <v>118</v>
      </c>
    </row>
    <row r="120" spans="23:23" x14ac:dyDescent="0.35">
      <c r="W120" s="3">
        <v>119</v>
      </c>
    </row>
    <row r="121" spans="23:23" x14ac:dyDescent="0.35">
      <c r="W121" s="3">
        <v>120</v>
      </c>
    </row>
    <row r="122" spans="23:23" x14ac:dyDescent="0.35">
      <c r="W122" s="3">
        <v>121</v>
      </c>
    </row>
    <row r="123" spans="23:23" x14ac:dyDescent="0.35">
      <c r="W123" s="3">
        <v>122</v>
      </c>
    </row>
    <row r="124" spans="23:23" x14ac:dyDescent="0.35">
      <c r="W124" s="3">
        <v>123</v>
      </c>
    </row>
    <row r="125" spans="23:23" x14ac:dyDescent="0.35">
      <c r="W125" s="3">
        <v>124</v>
      </c>
    </row>
    <row r="126" spans="23:23" x14ac:dyDescent="0.35">
      <c r="W126" s="3">
        <v>125</v>
      </c>
    </row>
    <row r="127" spans="23:23" x14ac:dyDescent="0.35">
      <c r="W127" s="3">
        <v>126</v>
      </c>
    </row>
    <row r="128" spans="23:23" x14ac:dyDescent="0.35">
      <c r="W128" s="3">
        <v>127</v>
      </c>
    </row>
    <row r="129" spans="23:23" x14ac:dyDescent="0.35">
      <c r="W129" s="3">
        <v>128</v>
      </c>
    </row>
    <row r="130" spans="23:23" x14ac:dyDescent="0.35">
      <c r="W130" s="3">
        <v>129</v>
      </c>
    </row>
    <row r="131" spans="23:23" x14ac:dyDescent="0.35">
      <c r="W131" s="3">
        <v>130</v>
      </c>
    </row>
    <row r="132" spans="23:23" x14ac:dyDescent="0.35">
      <c r="W132" s="3">
        <v>131</v>
      </c>
    </row>
    <row r="133" spans="23:23" x14ac:dyDescent="0.35">
      <c r="W133" s="3">
        <v>132</v>
      </c>
    </row>
    <row r="134" spans="23:23" x14ac:dyDescent="0.35">
      <c r="W134" s="3">
        <v>133</v>
      </c>
    </row>
    <row r="135" spans="23:23" x14ac:dyDescent="0.35">
      <c r="W135" s="3">
        <v>134</v>
      </c>
    </row>
    <row r="136" spans="23:23" x14ac:dyDescent="0.35">
      <c r="W136" s="3">
        <v>135</v>
      </c>
    </row>
    <row r="137" spans="23:23" x14ac:dyDescent="0.35">
      <c r="W137" s="3">
        <v>136</v>
      </c>
    </row>
    <row r="138" spans="23:23" x14ac:dyDescent="0.35">
      <c r="W138" s="3">
        <v>137</v>
      </c>
    </row>
    <row r="139" spans="23:23" x14ac:dyDescent="0.35">
      <c r="W139" s="3">
        <v>138</v>
      </c>
    </row>
    <row r="140" spans="23:23" x14ac:dyDescent="0.35">
      <c r="W140" s="3">
        <v>139</v>
      </c>
    </row>
    <row r="141" spans="23:23" x14ac:dyDescent="0.35">
      <c r="W141" s="3">
        <v>140</v>
      </c>
    </row>
    <row r="142" spans="23:23" x14ac:dyDescent="0.35">
      <c r="W142" s="3">
        <v>141</v>
      </c>
    </row>
    <row r="143" spans="23:23" x14ac:dyDescent="0.35">
      <c r="W143" s="3">
        <v>142</v>
      </c>
    </row>
    <row r="144" spans="23:23" x14ac:dyDescent="0.35">
      <c r="W144" s="3">
        <v>143</v>
      </c>
    </row>
    <row r="145" spans="23:23" x14ac:dyDescent="0.35">
      <c r="W145" s="3">
        <v>144</v>
      </c>
    </row>
    <row r="146" spans="23:23" x14ac:dyDescent="0.35">
      <c r="W146" s="3">
        <v>145</v>
      </c>
    </row>
    <row r="147" spans="23:23" x14ac:dyDescent="0.35">
      <c r="W147" s="3">
        <v>146</v>
      </c>
    </row>
    <row r="148" spans="23:23" x14ac:dyDescent="0.35">
      <c r="W148" s="3">
        <v>147</v>
      </c>
    </row>
    <row r="149" spans="23:23" x14ac:dyDescent="0.35">
      <c r="W149" s="3">
        <v>148</v>
      </c>
    </row>
    <row r="150" spans="23:23" x14ac:dyDescent="0.35">
      <c r="W150" s="3">
        <v>149</v>
      </c>
    </row>
    <row r="151" spans="23:23" x14ac:dyDescent="0.35">
      <c r="W151" s="3">
        <v>150</v>
      </c>
    </row>
    <row r="152" spans="23:23" x14ac:dyDescent="0.35">
      <c r="W152" s="3">
        <v>151</v>
      </c>
    </row>
    <row r="153" spans="23:23" x14ac:dyDescent="0.35">
      <c r="W153" s="3">
        <v>152</v>
      </c>
    </row>
    <row r="154" spans="23:23" x14ac:dyDescent="0.35">
      <c r="W154" s="3">
        <v>153</v>
      </c>
    </row>
    <row r="155" spans="23:23" x14ac:dyDescent="0.35">
      <c r="W155" s="3">
        <v>154</v>
      </c>
    </row>
    <row r="156" spans="23:23" x14ac:dyDescent="0.35">
      <c r="W156" s="3">
        <v>155</v>
      </c>
    </row>
    <row r="157" spans="23:23" x14ac:dyDescent="0.35">
      <c r="W157" s="3">
        <v>156</v>
      </c>
    </row>
    <row r="158" spans="23:23" x14ac:dyDescent="0.35">
      <c r="W158" s="3">
        <v>157</v>
      </c>
    </row>
    <row r="159" spans="23:23" x14ac:dyDescent="0.35">
      <c r="W159" s="3">
        <v>158</v>
      </c>
    </row>
    <row r="160" spans="23:23" x14ac:dyDescent="0.35">
      <c r="W160" s="3">
        <v>159</v>
      </c>
    </row>
    <row r="161" spans="23:23" x14ac:dyDescent="0.35">
      <c r="W161" s="3">
        <v>160</v>
      </c>
    </row>
    <row r="162" spans="23:23" x14ac:dyDescent="0.35">
      <c r="W162" s="3">
        <v>161</v>
      </c>
    </row>
    <row r="163" spans="23:23" x14ac:dyDescent="0.35">
      <c r="W163" s="3">
        <v>162</v>
      </c>
    </row>
    <row r="164" spans="23:23" x14ac:dyDescent="0.35">
      <c r="W164" s="3">
        <v>163</v>
      </c>
    </row>
    <row r="165" spans="23:23" x14ac:dyDescent="0.35">
      <c r="W165" s="3">
        <v>164</v>
      </c>
    </row>
    <row r="166" spans="23:23" x14ac:dyDescent="0.35">
      <c r="W166" s="3">
        <v>165</v>
      </c>
    </row>
    <row r="167" spans="23:23" x14ac:dyDescent="0.35">
      <c r="W167" s="3">
        <v>166</v>
      </c>
    </row>
    <row r="168" spans="23:23" x14ac:dyDescent="0.35">
      <c r="W168" s="3">
        <v>167</v>
      </c>
    </row>
    <row r="169" spans="23:23" x14ac:dyDescent="0.35">
      <c r="W169" s="3">
        <v>168</v>
      </c>
    </row>
    <row r="170" spans="23:23" x14ac:dyDescent="0.35">
      <c r="W170" s="3">
        <v>169</v>
      </c>
    </row>
    <row r="171" spans="23:23" x14ac:dyDescent="0.35">
      <c r="W171" s="3">
        <v>170</v>
      </c>
    </row>
    <row r="172" spans="23:23" x14ac:dyDescent="0.35">
      <c r="W172" s="3">
        <v>171</v>
      </c>
    </row>
    <row r="173" spans="23:23" x14ac:dyDescent="0.35">
      <c r="W173" s="3">
        <v>172</v>
      </c>
    </row>
    <row r="174" spans="23:23" x14ac:dyDescent="0.35">
      <c r="W174" s="3">
        <v>173</v>
      </c>
    </row>
    <row r="175" spans="23:23" x14ac:dyDescent="0.35">
      <c r="W175" s="3">
        <v>174</v>
      </c>
    </row>
    <row r="176" spans="23:23" x14ac:dyDescent="0.35">
      <c r="W176" s="3">
        <v>175</v>
      </c>
    </row>
    <row r="177" spans="23:23" x14ac:dyDescent="0.35">
      <c r="W177" s="3">
        <v>176</v>
      </c>
    </row>
    <row r="178" spans="23:23" x14ac:dyDescent="0.35">
      <c r="W178" s="3">
        <v>177</v>
      </c>
    </row>
    <row r="179" spans="23:23" x14ac:dyDescent="0.35">
      <c r="W179" s="3">
        <v>178</v>
      </c>
    </row>
    <row r="180" spans="23:23" x14ac:dyDescent="0.35">
      <c r="W180" s="3">
        <v>179</v>
      </c>
    </row>
    <row r="181" spans="23:23" x14ac:dyDescent="0.35">
      <c r="W181" s="3">
        <v>180</v>
      </c>
    </row>
    <row r="182" spans="23:23" x14ac:dyDescent="0.35">
      <c r="W182" s="3">
        <v>181</v>
      </c>
    </row>
    <row r="183" spans="23:23" x14ac:dyDescent="0.35">
      <c r="W183" s="3">
        <v>182</v>
      </c>
    </row>
    <row r="184" spans="23:23" x14ac:dyDescent="0.35">
      <c r="W184" s="3">
        <v>183</v>
      </c>
    </row>
    <row r="185" spans="23:23" x14ac:dyDescent="0.35">
      <c r="W185" s="3">
        <v>184</v>
      </c>
    </row>
    <row r="186" spans="23:23" x14ac:dyDescent="0.35">
      <c r="W186" s="3">
        <v>185</v>
      </c>
    </row>
    <row r="187" spans="23:23" x14ac:dyDescent="0.35">
      <c r="W187" s="3">
        <v>186</v>
      </c>
    </row>
    <row r="188" spans="23:23" x14ac:dyDescent="0.35">
      <c r="W188" s="3">
        <v>187</v>
      </c>
    </row>
    <row r="189" spans="23:23" x14ac:dyDescent="0.35">
      <c r="W189" s="3">
        <v>188</v>
      </c>
    </row>
    <row r="190" spans="23:23" x14ac:dyDescent="0.35">
      <c r="W190" s="3">
        <v>189</v>
      </c>
    </row>
    <row r="191" spans="23:23" x14ac:dyDescent="0.35">
      <c r="W191" s="3">
        <v>190</v>
      </c>
    </row>
    <row r="192" spans="23:23" x14ac:dyDescent="0.35">
      <c r="W192" s="3">
        <v>191</v>
      </c>
    </row>
    <row r="193" spans="23:23" x14ac:dyDescent="0.35">
      <c r="W193" s="3">
        <v>192</v>
      </c>
    </row>
    <row r="194" spans="23:23" x14ac:dyDescent="0.35">
      <c r="W194" s="3">
        <v>193</v>
      </c>
    </row>
    <row r="195" spans="23:23" x14ac:dyDescent="0.35">
      <c r="W195" s="3">
        <v>194</v>
      </c>
    </row>
    <row r="196" spans="23:23" x14ac:dyDescent="0.35">
      <c r="W196" s="3">
        <v>195</v>
      </c>
    </row>
    <row r="197" spans="23:23" x14ac:dyDescent="0.35">
      <c r="W197" s="3">
        <v>196</v>
      </c>
    </row>
    <row r="198" spans="23:23" x14ac:dyDescent="0.35">
      <c r="W198" s="3">
        <v>197</v>
      </c>
    </row>
    <row r="199" spans="23:23" x14ac:dyDescent="0.35">
      <c r="W199" s="3">
        <v>198</v>
      </c>
    </row>
    <row r="200" spans="23:23" x14ac:dyDescent="0.35">
      <c r="W200" s="3">
        <v>199</v>
      </c>
    </row>
    <row r="201" spans="23:23" x14ac:dyDescent="0.35">
      <c r="W201" s="3">
        <v>200</v>
      </c>
    </row>
    <row r="202" spans="23:23" x14ac:dyDescent="0.35">
      <c r="W202" s="3">
        <v>201</v>
      </c>
    </row>
    <row r="203" spans="23:23" x14ac:dyDescent="0.35">
      <c r="W203" s="3">
        <v>202</v>
      </c>
    </row>
    <row r="204" spans="23:23" x14ac:dyDescent="0.35">
      <c r="W204" s="3">
        <v>203</v>
      </c>
    </row>
    <row r="205" spans="23:23" x14ac:dyDescent="0.35">
      <c r="W205" s="3">
        <v>204</v>
      </c>
    </row>
    <row r="206" spans="23:23" x14ac:dyDescent="0.35">
      <c r="W206" s="3">
        <v>205</v>
      </c>
    </row>
    <row r="207" spans="23:23" x14ac:dyDescent="0.35">
      <c r="W207" s="3">
        <v>206</v>
      </c>
    </row>
    <row r="208" spans="23:23" x14ac:dyDescent="0.35">
      <c r="W208" s="3">
        <v>207</v>
      </c>
    </row>
    <row r="209" spans="23:23" x14ac:dyDescent="0.35">
      <c r="W209" s="3">
        <v>208</v>
      </c>
    </row>
    <row r="210" spans="23:23" x14ac:dyDescent="0.35">
      <c r="W210" s="3">
        <v>209</v>
      </c>
    </row>
    <row r="211" spans="23:23" x14ac:dyDescent="0.35">
      <c r="W211" s="3">
        <v>210</v>
      </c>
    </row>
    <row r="212" spans="23:23" x14ac:dyDescent="0.35">
      <c r="W212" s="3">
        <v>211</v>
      </c>
    </row>
    <row r="213" spans="23:23" x14ac:dyDescent="0.35">
      <c r="W213" s="3">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I105"/>
  <sheetViews>
    <sheetView zoomScale="70" zoomScaleNormal="70" workbookViewId="0">
      <selection sqref="A1:C1"/>
    </sheetView>
  </sheetViews>
  <sheetFormatPr baseColWidth="10" defaultColWidth="11.42578125" defaultRowHeight="15.75" x14ac:dyDescent="0.35"/>
  <cols>
    <col min="1" max="1" width="48.42578125" style="23" customWidth="1"/>
    <col min="2" max="2" width="24.85546875" style="23" customWidth="1"/>
    <col min="3" max="3" width="16" style="23" customWidth="1"/>
    <col min="4" max="19" width="13.28515625" style="23" customWidth="1"/>
    <col min="20" max="26" width="11.42578125" style="418"/>
    <col min="27" max="16384" width="11.42578125" style="55"/>
  </cols>
  <sheetData>
    <row r="1" spans="1:26" s="23" customFormat="1" ht="16.5" customHeight="1" x14ac:dyDescent="0.35">
      <c r="A1" s="427" t="s">
        <v>193</v>
      </c>
      <c r="B1" s="427"/>
      <c r="C1" s="427"/>
      <c r="D1" s="417"/>
      <c r="E1" s="417"/>
      <c r="F1" s="417"/>
      <c r="G1" s="417"/>
      <c r="H1" s="417"/>
      <c r="I1" s="417"/>
      <c r="J1" s="417"/>
      <c r="K1" s="417"/>
      <c r="L1" s="417"/>
      <c r="M1" s="417"/>
      <c r="N1" s="417"/>
      <c r="O1" s="417"/>
      <c r="P1" s="417"/>
      <c r="Q1" s="417"/>
      <c r="R1" s="417"/>
      <c r="S1" s="417"/>
      <c r="T1" s="418"/>
      <c r="U1" s="418"/>
      <c r="V1" s="418"/>
      <c r="W1" s="418"/>
      <c r="X1" s="418"/>
      <c r="Y1" s="418"/>
      <c r="Z1" s="418"/>
    </row>
    <row r="2" spans="1:26" ht="54.75" customHeight="1" x14ac:dyDescent="0.35">
      <c r="A2" s="428"/>
      <c r="B2" s="428"/>
      <c r="C2" s="428"/>
      <c r="D2" s="414" t="s">
        <v>21</v>
      </c>
      <c r="E2" s="414" t="s">
        <v>126</v>
      </c>
      <c r="F2" s="414" t="s">
        <v>22</v>
      </c>
      <c r="G2" s="414" t="s">
        <v>23</v>
      </c>
      <c r="H2" s="414" t="s">
        <v>24</v>
      </c>
      <c r="I2" s="414" t="s">
        <v>25</v>
      </c>
      <c r="J2" s="414" t="s">
        <v>26</v>
      </c>
      <c r="K2" s="414" t="s">
        <v>27</v>
      </c>
      <c r="L2" s="414" t="s">
        <v>28</v>
      </c>
      <c r="M2" s="414" t="s">
        <v>29</v>
      </c>
      <c r="N2" s="414" t="s">
        <v>30</v>
      </c>
      <c r="O2" s="414" t="s">
        <v>31</v>
      </c>
      <c r="P2" s="414" t="s">
        <v>48</v>
      </c>
      <c r="Q2" s="414" t="s">
        <v>130</v>
      </c>
      <c r="R2" s="414" t="s">
        <v>32</v>
      </c>
      <c r="S2" s="414" t="s">
        <v>0</v>
      </c>
    </row>
    <row r="3" spans="1:26" ht="16.5" customHeight="1" thickBot="1" x14ac:dyDescent="0.4">
      <c r="A3" s="429"/>
      <c r="B3" s="429"/>
      <c r="C3" s="429"/>
      <c r="D3" s="415"/>
      <c r="E3" s="415"/>
      <c r="F3" s="415"/>
      <c r="G3" s="415"/>
      <c r="H3" s="415"/>
      <c r="I3" s="415"/>
      <c r="J3" s="415"/>
      <c r="K3" s="415"/>
      <c r="L3" s="415"/>
      <c r="M3" s="415"/>
      <c r="N3" s="415"/>
      <c r="O3" s="415"/>
      <c r="P3" s="415"/>
      <c r="Q3" s="415"/>
      <c r="R3" s="415"/>
      <c r="S3" s="415"/>
    </row>
    <row r="4" spans="1:26" ht="16.5" customHeight="1" x14ac:dyDescent="0.35">
      <c r="A4" s="430" t="s">
        <v>135</v>
      </c>
      <c r="B4" s="430"/>
      <c r="C4" s="430"/>
      <c r="D4" s="416"/>
      <c r="E4" s="416"/>
      <c r="F4" s="416"/>
      <c r="G4" s="416"/>
      <c r="H4" s="416"/>
      <c r="I4" s="416"/>
      <c r="J4" s="416"/>
      <c r="K4" s="416"/>
      <c r="L4" s="416"/>
      <c r="M4" s="416"/>
      <c r="N4" s="416"/>
      <c r="O4" s="416"/>
      <c r="P4" s="416"/>
      <c r="Q4" s="416"/>
      <c r="R4" s="416"/>
      <c r="S4" s="416"/>
    </row>
    <row r="5" spans="1:26" ht="16.5" customHeight="1" x14ac:dyDescent="0.35">
      <c r="A5" s="431" t="s">
        <v>141</v>
      </c>
      <c r="B5" s="431"/>
      <c r="C5" s="431"/>
      <c r="D5" s="33">
        <f t="shared" ref="D5:S5" si="0">D13+D26+D32+D51+D72+D85+D93+D97+D89</f>
        <v>168192.76823818288</v>
      </c>
      <c r="E5" s="33">
        <f t="shared" si="0"/>
        <v>147039.67209613917</v>
      </c>
      <c r="F5" s="33">
        <f t="shared" si="0"/>
        <v>113668.19803353965</v>
      </c>
      <c r="G5" s="33">
        <f t="shared" si="0"/>
        <v>84817.185645088524</v>
      </c>
      <c r="H5" s="33">
        <f t="shared" si="0"/>
        <v>72623.276659360374</v>
      </c>
      <c r="I5" s="33">
        <f t="shared" si="0"/>
        <v>72361.795617136188</v>
      </c>
      <c r="J5" s="33">
        <f t="shared" si="0"/>
        <v>76582.081163822208</v>
      </c>
      <c r="K5" s="33">
        <f t="shared" si="0"/>
        <v>155350.09607809785</v>
      </c>
      <c r="L5" s="33">
        <f t="shared" si="0"/>
        <v>96736.985802790296</v>
      </c>
      <c r="M5" s="33">
        <f t="shared" si="0"/>
        <v>71485.102489810146</v>
      </c>
      <c r="N5" s="33">
        <f t="shared" si="0"/>
        <v>90441.828351229124</v>
      </c>
      <c r="O5" s="33">
        <f t="shared" si="0"/>
        <v>126770.88391791823</v>
      </c>
      <c r="P5" s="33">
        <f t="shared" si="0"/>
        <v>120220.08040968447</v>
      </c>
      <c r="Q5" s="33">
        <f t="shared" si="0"/>
        <v>112245.56927155773</v>
      </c>
      <c r="R5" s="33">
        <f t="shared" si="0"/>
        <v>97995.016960253881</v>
      </c>
      <c r="S5" s="33">
        <f t="shared" si="0"/>
        <v>1606530.5407346108</v>
      </c>
    </row>
    <row r="6" spans="1:26" ht="16.5" customHeight="1" thickBot="1" x14ac:dyDescent="0.4">
      <c r="A6" s="432" t="s">
        <v>140</v>
      </c>
      <c r="B6" s="432"/>
      <c r="C6" s="432"/>
      <c r="D6" s="216">
        <f t="shared" ref="D6:S6" si="1">SUM(D5:D5)</f>
        <v>168192.76823818288</v>
      </c>
      <c r="E6" s="216">
        <f t="shared" si="1"/>
        <v>147039.67209613917</v>
      </c>
      <c r="F6" s="216">
        <f t="shared" si="1"/>
        <v>113668.19803353965</v>
      </c>
      <c r="G6" s="216">
        <f t="shared" si="1"/>
        <v>84817.185645088524</v>
      </c>
      <c r="H6" s="216">
        <f t="shared" si="1"/>
        <v>72623.276659360374</v>
      </c>
      <c r="I6" s="216">
        <f t="shared" si="1"/>
        <v>72361.795617136188</v>
      </c>
      <c r="J6" s="216">
        <f t="shared" si="1"/>
        <v>76582.081163822208</v>
      </c>
      <c r="K6" s="216">
        <f t="shared" si="1"/>
        <v>155350.09607809785</v>
      </c>
      <c r="L6" s="216">
        <f t="shared" si="1"/>
        <v>96736.985802790296</v>
      </c>
      <c r="M6" s="216">
        <f t="shared" si="1"/>
        <v>71485.102489810146</v>
      </c>
      <c r="N6" s="216">
        <f t="shared" si="1"/>
        <v>90441.828351229124</v>
      </c>
      <c r="O6" s="216">
        <f t="shared" si="1"/>
        <v>126770.88391791823</v>
      </c>
      <c r="P6" s="216">
        <f t="shared" si="1"/>
        <v>120220.08040968447</v>
      </c>
      <c r="Q6" s="216">
        <f t="shared" si="1"/>
        <v>112245.56927155773</v>
      </c>
      <c r="R6" s="216">
        <f t="shared" si="1"/>
        <v>97995.016960253881</v>
      </c>
      <c r="S6" s="216">
        <f t="shared" si="1"/>
        <v>1606530.5407346108</v>
      </c>
    </row>
    <row r="7" spans="1:26" ht="16.5" customHeight="1" thickBot="1" x14ac:dyDescent="0.4">
      <c r="A7" s="433"/>
      <c r="B7" s="433"/>
      <c r="C7" s="433"/>
      <c r="D7" s="81"/>
      <c r="E7" s="82"/>
      <c r="F7" s="82"/>
      <c r="G7" s="82"/>
      <c r="H7" s="81"/>
      <c r="I7" s="81"/>
      <c r="J7" s="81"/>
      <c r="K7" s="81"/>
      <c r="L7" s="81"/>
      <c r="M7" s="81"/>
      <c r="N7" s="81"/>
      <c r="O7" s="81"/>
      <c r="P7" s="81"/>
      <c r="Q7" s="81"/>
      <c r="R7" s="81"/>
      <c r="S7" s="81"/>
    </row>
    <row r="8" spans="1:26" ht="16.5" customHeight="1" x14ac:dyDescent="0.35">
      <c r="A8" s="434" t="str">
        <f>'Tabell 2.1'!A12</f>
        <v>FO1 Administrasjon og fellestjenester</v>
      </c>
      <c r="B8" s="434"/>
      <c r="C8" s="434"/>
      <c r="D8" s="180"/>
      <c r="E8" s="180"/>
      <c r="F8" s="180"/>
      <c r="G8" s="180"/>
      <c r="H8" s="180"/>
      <c r="I8" s="180"/>
      <c r="J8" s="180"/>
      <c r="K8" s="180"/>
      <c r="L8" s="180"/>
      <c r="M8" s="180"/>
      <c r="N8" s="180"/>
      <c r="O8" s="180"/>
      <c r="P8" s="180"/>
      <c r="Q8" s="180"/>
      <c r="R8" s="180"/>
      <c r="S8" s="180"/>
    </row>
    <row r="9" spans="1:26" ht="16.5" customHeight="1" x14ac:dyDescent="0.35">
      <c r="A9" s="173" t="s">
        <v>178</v>
      </c>
      <c r="B9" s="173"/>
      <c r="C9" s="173"/>
      <c r="D9" s="400">
        <v>2655.0915686101034</v>
      </c>
      <c r="E9" s="400">
        <v>2611.6163850305225</v>
      </c>
      <c r="F9" s="400">
        <v>2120.9678846323982</v>
      </c>
      <c r="G9" s="400">
        <v>1857.0114128992302</v>
      </c>
      <c r="H9" s="400">
        <v>524.80757321065209</v>
      </c>
      <c r="I9" s="400">
        <v>139.74166150579489</v>
      </c>
      <c r="J9" s="400">
        <v>270.16721224453681</v>
      </c>
      <c r="K9" s="400">
        <v>375.74980093780408</v>
      </c>
      <c r="L9" s="400">
        <v>251.53499071043086</v>
      </c>
      <c r="M9" s="400">
        <v>97.301601344775705</v>
      </c>
      <c r="N9" s="400">
        <v>213.23542422365742</v>
      </c>
      <c r="O9" s="400">
        <v>174.935857736884</v>
      </c>
      <c r="P9" s="400">
        <v>196.67344952667435</v>
      </c>
      <c r="Q9" s="400">
        <v>211.16517738653454</v>
      </c>
      <c r="R9" s="400">
        <v>0</v>
      </c>
      <c r="S9" s="400">
        <f>SUM(D9:R9)</f>
        <v>11699.999999999996</v>
      </c>
    </row>
    <row r="10" spans="1:26" ht="16.5" customHeight="1" x14ac:dyDescent="0.35">
      <c r="A10" s="173" t="s">
        <v>33</v>
      </c>
      <c r="B10" s="173"/>
      <c r="C10" s="173"/>
      <c r="D10" s="400">
        <v>0</v>
      </c>
      <c r="E10" s="400">
        <v>0</v>
      </c>
      <c r="F10" s="400">
        <v>0</v>
      </c>
      <c r="G10" s="400">
        <v>0</v>
      </c>
      <c r="H10" s="400">
        <v>0</v>
      </c>
      <c r="I10" s="400">
        <v>0</v>
      </c>
      <c r="J10" s="400">
        <v>150</v>
      </c>
      <c r="K10" s="400">
        <v>0</v>
      </c>
      <c r="L10" s="400">
        <v>0</v>
      </c>
      <c r="M10" s="400">
        <v>0</v>
      </c>
      <c r="N10" s="400">
        <v>0</v>
      </c>
      <c r="O10" s="400">
        <v>0</v>
      </c>
      <c r="P10" s="400">
        <v>0</v>
      </c>
      <c r="Q10" s="400">
        <v>0</v>
      </c>
      <c r="R10" s="400">
        <v>0</v>
      </c>
      <c r="S10" s="400">
        <f t="shared" ref="S10" si="2">SUM(D10:R10)</f>
        <v>150</v>
      </c>
    </row>
    <row r="11" spans="1:26" ht="16.5" customHeight="1" x14ac:dyDescent="0.35">
      <c r="A11" s="334" t="s">
        <v>463</v>
      </c>
      <c r="B11" s="334"/>
      <c r="C11" s="334"/>
      <c r="D11" s="335">
        <v>0</v>
      </c>
      <c r="E11" s="335">
        <v>0</v>
      </c>
      <c r="F11" s="335">
        <v>0</v>
      </c>
      <c r="G11" s="335">
        <v>0</v>
      </c>
      <c r="H11" s="335">
        <v>0</v>
      </c>
      <c r="I11" s="335">
        <v>0</v>
      </c>
      <c r="J11" s="335">
        <v>0</v>
      </c>
      <c r="K11" s="335">
        <v>0</v>
      </c>
      <c r="L11" s="335">
        <v>0</v>
      </c>
      <c r="M11" s="335">
        <v>2332</v>
      </c>
      <c r="N11" s="335">
        <v>0</v>
      </c>
      <c r="O11" s="335">
        <v>0</v>
      </c>
      <c r="P11" s="335">
        <v>0</v>
      </c>
      <c r="Q11" s="335">
        <v>0</v>
      </c>
      <c r="R11" s="335">
        <v>0</v>
      </c>
      <c r="S11" s="335">
        <f>SUM(D11:R11)</f>
        <v>2332</v>
      </c>
    </row>
    <row r="12" spans="1:26" ht="16.5" customHeight="1" x14ac:dyDescent="0.35">
      <c r="A12" s="436" t="s">
        <v>455</v>
      </c>
      <c r="B12" s="436"/>
      <c r="C12" s="436"/>
      <c r="D12" s="335">
        <v>-61.853524955684833</v>
      </c>
      <c r="E12" s="335">
        <v>-69.196441196815968</v>
      </c>
      <c r="F12" s="335">
        <v>-51.845840795613597</v>
      </c>
      <c r="G12" s="335">
        <v>-50.033391396201701</v>
      </c>
      <c r="H12" s="335">
        <v>-43.88801919972682</v>
      </c>
      <c r="I12" s="335">
        <v>-24.513658692383494</v>
      </c>
      <c r="J12" s="335">
        <v>-50.09384917601794</v>
      </c>
      <c r="K12" s="335">
        <v>-37.05771597075428</v>
      </c>
      <c r="L12" s="335">
        <v>-48.765184015738605</v>
      </c>
      <c r="M12" s="335">
        <v>-36.800283860640029</v>
      </c>
      <c r="N12" s="335">
        <v>-45.889422255831875</v>
      </c>
      <c r="O12" s="335">
        <v>-41.297953473526348</v>
      </c>
      <c r="P12" s="335">
        <v>-34.245904146224085</v>
      </c>
      <c r="Q12" s="335">
        <v>-37.587797824442987</v>
      </c>
      <c r="R12" s="335">
        <v>-40.144165753233708</v>
      </c>
      <c r="S12" s="335">
        <f>SUM(D12:R12)</f>
        <v>-673.21315271283629</v>
      </c>
    </row>
    <row r="13" spans="1:26" ht="16.5" customHeight="1" thickBot="1" x14ac:dyDescent="0.4">
      <c r="A13" s="435" t="s">
        <v>0</v>
      </c>
      <c r="B13" s="435"/>
      <c r="C13" s="435"/>
      <c r="D13" s="217">
        <f>SUM(D9:D12)</f>
        <v>2593.2380436544186</v>
      </c>
      <c r="E13" s="217">
        <f t="shared" ref="E13:S13" si="3">SUM(E9:E12)</f>
        <v>2542.4199438337064</v>
      </c>
      <c r="F13" s="217">
        <f t="shared" si="3"/>
        <v>2069.1220438367845</v>
      </c>
      <c r="G13" s="217">
        <f t="shared" si="3"/>
        <v>1806.9780215030285</v>
      </c>
      <c r="H13" s="217">
        <f t="shared" si="3"/>
        <v>480.91955401092525</v>
      </c>
      <c r="I13" s="217">
        <f t="shared" si="3"/>
        <v>115.22800281341139</v>
      </c>
      <c r="J13" s="217">
        <f t="shared" si="3"/>
        <v>370.07336306851886</v>
      </c>
      <c r="K13" s="217">
        <f t="shared" si="3"/>
        <v>338.69208496704982</v>
      </c>
      <c r="L13" s="217">
        <f t="shared" si="3"/>
        <v>202.76980669469225</v>
      </c>
      <c r="M13" s="217">
        <f t="shared" si="3"/>
        <v>2392.5013174841361</v>
      </c>
      <c r="N13" s="217">
        <f t="shared" si="3"/>
        <v>167.34600196782554</v>
      </c>
      <c r="O13" s="217">
        <f t="shared" si="3"/>
        <v>133.63790426335765</v>
      </c>
      <c r="P13" s="217">
        <f t="shared" si="3"/>
        <v>162.42754538045025</v>
      </c>
      <c r="Q13" s="217">
        <f t="shared" si="3"/>
        <v>173.57737956209155</v>
      </c>
      <c r="R13" s="217">
        <f t="shared" si="3"/>
        <v>-40.144165753233708</v>
      </c>
      <c r="S13" s="217">
        <f t="shared" si="3"/>
        <v>13508.78684728716</v>
      </c>
    </row>
    <row r="14" spans="1:26" ht="16.5" customHeight="1" thickBot="1" x14ac:dyDescent="0.4">
      <c r="A14" s="426"/>
      <c r="B14" s="426"/>
      <c r="C14" s="426"/>
      <c r="D14" s="33"/>
      <c r="E14" s="33"/>
      <c r="F14" s="33"/>
      <c r="G14" s="33"/>
      <c r="H14" s="33"/>
      <c r="I14" s="33"/>
      <c r="J14" s="33"/>
      <c r="K14" s="33"/>
      <c r="L14" s="33"/>
      <c r="M14" s="33"/>
      <c r="N14" s="33"/>
      <c r="O14" s="33"/>
      <c r="P14" s="33"/>
      <c r="Q14" s="33"/>
      <c r="R14" s="33"/>
      <c r="S14" s="33"/>
    </row>
    <row r="15" spans="1:26" ht="16.5" customHeight="1" x14ac:dyDescent="0.35">
      <c r="A15" s="438" t="str">
        <f>'Tabell 2.1'!A18</f>
        <v>FO2A Barnehager</v>
      </c>
      <c r="B15" s="438"/>
      <c r="C15" s="438"/>
      <c r="D15" s="220"/>
      <c r="E15" s="220"/>
      <c r="F15" s="220"/>
      <c r="G15" s="220"/>
      <c r="H15" s="220"/>
      <c r="I15" s="220"/>
      <c r="J15" s="220"/>
      <c r="K15" s="220"/>
      <c r="L15" s="220"/>
      <c r="M15" s="220"/>
      <c r="N15" s="220"/>
      <c r="O15" s="220"/>
      <c r="P15" s="220"/>
      <c r="Q15" s="220"/>
      <c r="R15" s="220"/>
      <c r="S15" s="220"/>
    </row>
    <row r="16" spans="1:26" ht="16.5" customHeight="1" x14ac:dyDescent="0.35">
      <c r="A16" s="173" t="s">
        <v>176</v>
      </c>
      <c r="B16" s="173"/>
      <c r="C16" s="173"/>
      <c r="D16" s="305">
        <v>0</v>
      </c>
      <c r="E16" s="305">
        <v>0</v>
      </c>
      <c r="F16" s="305">
        <v>0</v>
      </c>
      <c r="G16" s="305">
        <v>0</v>
      </c>
      <c r="H16" s="305">
        <v>0</v>
      </c>
      <c r="I16" s="305">
        <v>0</v>
      </c>
      <c r="J16" s="305">
        <v>0</v>
      </c>
      <c r="K16" s="305">
        <v>41480</v>
      </c>
      <c r="L16" s="305">
        <v>0</v>
      </c>
      <c r="M16" s="305">
        <v>0</v>
      </c>
      <c r="N16" s="305">
        <v>0</v>
      </c>
      <c r="O16" s="305">
        <v>0</v>
      </c>
      <c r="P16" s="305">
        <v>0</v>
      </c>
      <c r="Q16" s="305">
        <v>0</v>
      </c>
      <c r="R16" s="305">
        <v>0</v>
      </c>
      <c r="S16" s="33">
        <f>SUM(D16:R16)</f>
        <v>41480</v>
      </c>
    </row>
    <row r="17" spans="1:19" ht="16.5" customHeight="1" x14ac:dyDescent="0.35">
      <c r="A17" s="307" t="s">
        <v>175</v>
      </c>
      <c r="B17" s="307"/>
      <c r="C17" s="307"/>
      <c r="D17" s="305">
        <v>0</v>
      </c>
      <c r="E17" s="305">
        <v>1098</v>
      </c>
      <c r="F17" s="305">
        <v>0</v>
      </c>
      <c r="G17" s="305">
        <v>0</v>
      </c>
      <c r="H17" s="305">
        <v>0</v>
      </c>
      <c r="I17" s="305">
        <v>0</v>
      </c>
      <c r="J17" s="305">
        <v>0</v>
      </c>
      <c r="K17" s="305">
        <v>0</v>
      </c>
      <c r="L17" s="305">
        <v>0</v>
      </c>
      <c r="M17" s="305">
        <v>0</v>
      </c>
      <c r="N17" s="305">
        <v>0</v>
      </c>
      <c r="O17" s="305">
        <v>0</v>
      </c>
      <c r="P17" s="305">
        <v>0</v>
      </c>
      <c r="Q17" s="305">
        <v>0</v>
      </c>
      <c r="R17" s="305">
        <v>0</v>
      </c>
      <c r="S17" s="33">
        <f t="shared" ref="S17:S22" si="4">SUM(D17:R17)</f>
        <v>1098</v>
      </c>
    </row>
    <row r="18" spans="1:19" ht="16.5" customHeight="1" x14ac:dyDescent="0.35">
      <c r="A18" s="334" t="s">
        <v>468</v>
      </c>
      <c r="B18" s="334"/>
      <c r="C18" s="334"/>
      <c r="D18" s="335">
        <v>0</v>
      </c>
      <c r="E18" s="335">
        <v>800</v>
      </c>
      <c r="F18" s="335">
        <v>0</v>
      </c>
      <c r="G18" s="335">
        <v>0</v>
      </c>
      <c r="H18" s="335">
        <v>0</v>
      </c>
      <c r="I18" s="335">
        <v>0</v>
      </c>
      <c r="J18" s="335">
        <v>0</v>
      </c>
      <c r="K18" s="335">
        <v>0</v>
      </c>
      <c r="L18" s="335">
        <v>0</v>
      </c>
      <c r="M18" s="335">
        <v>0</v>
      </c>
      <c r="N18" s="335">
        <v>0</v>
      </c>
      <c r="O18" s="335">
        <v>0</v>
      </c>
      <c r="P18" s="335">
        <v>0</v>
      </c>
      <c r="Q18" s="335">
        <v>0</v>
      </c>
      <c r="R18" s="335">
        <v>0</v>
      </c>
      <c r="S18" s="275">
        <f t="shared" si="4"/>
        <v>800</v>
      </c>
    </row>
    <row r="19" spans="1:19" ht="16.5" customHeight="1" x14ac:dyDescent="0.35">
      <c r="A19" s="334" t="s">
        <v>457</v>
      </c>
      <c r="B19" s="334"/>
      <c r="C19" s="334"/>
      <c r="D19" s="335">
        <v>62919.924060507263</v>
      </c>
      <c r="E19" s="335">
        <v>64025.260111483934</v>
      </c>
      <c r="F19" s="335">
        <v>59864.304083083633</v>
      </c>
      <c r="G19" s="335">
        <v>26805.838902853222</v>
      </c>
      <c r="H19" s="335">
        <v>20318.34346340191</v>
      </c>
      <c r="I19" s="335">
        <v>34256.88948043219</v>
      </c>
      <c r="J19" s="335">
        <v>34789.733351318406</v>
      </c>
      <c r="K19" s="335">
        <v>48396.3007061444</v>
      </c>
      <c r="L19" s="335">
        <v>30719.124899983039</v>
      </c>
      <c r="M19" s="335">
        <v>25488.598458421755</v>
      </c>
      <c r="N19" s="335">
        <v>28778.129820613089</v>
      </c>
      <c r="O19" s="335">
        <v>37507.431075276218</v>
      </c>
      <c r="P19" s="335">
        <v>50984.799527837662</v>
      </c>
      <c r="Q19" s="335">
        <v>44058.996924768246</v>
      </c>
      <c r="R19" s="335">
        <v>24125.324620910415</v>
      </c>
      <c r="S19" s="275">
        <f t="shared" si="4"/>
        <v>593038.99948703544</v>
      </c>
    </row>
    <row r="20" spans="1:19" ht="16.5" customHeight="1" x14ac:dyDescent="0.35">
      <c r="A20" s="334" t="s">
        <v>458</v>
      </c>
      <c r="B20" s="334"/>
      <c r="C20" s="334"/>
      <c r="D20" s="335">
        <v>14291</v>
      </c>
      <c r="E20" s="335">
        <v>11650</v>
      </c>
      <c r="F20" s="335">
        <v>12059</v>
      </c>
      <c r="G20" s="335">
        <v>10000</v>
      </c>
      <c r="H20" s="335">
        <v>12789</v>
      </c>
      <c r="I20" s="335">
        <v>9287</v>
      </c>
      <c r="J20" s="335">
        <v>20455</v>
      </c>
      <c r="K20" s="335">
        <v>20234</v>
      </c>
      <c r="L20" s="335">
        <v>8771</v>
      </c>
      <c r="M20" s="335">
        <v>2112</v>
      </c>
      <c r="N20" s="335">
        <v>1674</v>
      </c>
      <c r="O20" s="335">
        <v>11750</v>
      </c>
      <c r="P20" s="335">
        <v>7305</v>
      </c>
      <c r="Q20" s="335">
        <v>14307</v>
      </c>
      <c r="R20" s="335">
        <v>8964</v>
      </c>
      <c r="S20" s="275">
        <f t="shared" si="4"/>
        <v>165648</v>
      </c>
    </row>
    <row r="21" spans="1:19" ht="16.5" customHeight="1" x14ac:dyDescent="0.35">
      <c r="A21" s="334" t="s">
        <v>459</v>
      </c>
      <c r="B21" s="334"/>
      <c r="C21" s="334"/>
      <c r="D21" s="335">
        <f>'Tabell 5.1-5.2'!D14</f>
        <v>4423.2000000000007</v>
      </c>
      <c r="E21" s="335">
        <f>'Tabell 5.1-5.2'!E14</f>
        <v>1474.4</v>
      </c>
      <c r="F21" s="335">
        <f>'Tabell 5.1-5.2'!F14</f>
        <v>4423.2000000000007</v>
      </c>
      <c r="G21" s="335">
        <f>'Tabell 5.1-5.2'!G14</f>
        <v>0</v>
      </c>
      <c r="H21" s="335">
        <f>'Tabell 5.1-5.2'!H14</f>
        <v>4976.1000000000004</v>
      </c>
      <c r="I21" s="335">
        <f>'Tabell 5.1-5.2'!I14</f>
        <v>9030.7000000000007</v>
      </c>
      <c r="J21" s="335">
        <f>'Tabell 5.1-5.2'!J14</f>
        <v>12901</v>
      </c>
      <c r="K21" s="335">
        <f>'Tabell 5.1-5.2'!K14</f>
        <v>11716.1</v>
      </c>
      <c r="L21" s="335">
        <f>'Tabell 5.1-5.2'!L14</f>
        <v>14375.400000000001</v>
      </c>
      <c r="M21" s="335">
        <f>'Tabell 5.1-5.2'!M14</f>
        <v>3686</v>
      </c>
      <c r="N21" s="335">
        <f>'Tabell 5.1-5.2'!N14</f>
        <v>0</v>
      </c>
      <c r="O21" s="335">
        <f>'Tabell 5.1-5.2'!O14</f>
        <v>2369.4000000000005</v>
      </c>
      <c r="P21" s="335">
        <f>'Tabell 5.1-5.2'!P14</f>
        <v>9083.3000000000011</v>
      </c>
      <c r="Q21" s="335">
        <f>'Tabell 5.1-5.2'!Q14</f>
        <v>20808.100000000002</v>
      </c>
      <c r="R21" s="335">
        <f>'Tabell 5.1-5.2'!R14</f>
        <v>2869.7000000000003</v>
      </c>
      <c r="S21" s="275">
        <f t="shared" si="4"/>
        <v>102136.6</v>
      </c>
    </row>
    <row r="22" spans="1:19" ht="16.5" customHeight="1" x14ac:dyDescent="0.35">
      <c r="A22" s="173" t="s">
        <v>258</v>
      </c>
      <c r="B22" s="173"/>
      <c r="C22" s="173"/>
      <c r="D22" s="305">
        <v>3345.4543968755729</v>
      </c>
      <c r="E22" s="305">
        <v>3596.094821313884</v>
      </c>
      <c r="F22" s="305">
        <v>2735.9354363846223</v>
      </c>
      <c r="G22" s="305">
        <v>1409.9318308850097</v>
      </c>
      <c r="H22" s="305">
        <v>1833.3502675700163</v>
      </c>
      <c r="I22" s="305">
        <v>1977.7754063815207</v>
      </c>
      <c r="J22" s="305">
        <v>1993.3283294169341</v>
      </c>
      <c r="K22" s="305">
        <v>2368.9008425003217</v>
      </c>
      <c r="L22" s="305">
        <v>1971.3946175169103</v>
      </c>
      <c r="M22" s="305">
        <v>1777.9017586141547</v>
      </c>
      <c r="N22" s="305">
        <v>1978.7467146050121</v>
      </c>
      <c r="O22" s="305">
        <v>2461.7866881690284</v>
      </c>
      <c r="P22" s="305">
        <v>3327.1863409213242</v>
      </c>
      <c r="Q22" s="305">
        <v>3067.2354808120754</v>
      </c>
      <c r="R22" s="305">
        <v>1952.9770680336135</v>
      </c>
      <c r="S22" s="33">
        <f t="shared" si="4"/>
        <v>35798.000000000007</v>
      </c>
    </row>
    <row r="23" spans="1:19" ht="16.5" customHeight="1" x14ac:dyDescent="0.35">
      <c r="A23" s="173" t="s">
        <v>177</v>
      </c>
      <c r="B23" s="173"/>
      <c r="C23" s="173"/>
      <c r="D23" s="305">
        <f>'Tabell 5.1-5.2'!D27</f>
        <v>33961.250874903177</v>
      </c>
      <c r="E23" s="305">
        <f>'Tabell 5.1-5.2'!E27</f>
        <v>25230.961843926765</v>
      </c>
      <c r="F23" s="305">
        <f>'Tabell 5.1-5.2'!F27</f>
        <v>15489.636062719799</v>
      </c>
      <c r="G23" s="305">
        <f>'Tabell 5.1-5.2'!G27</f>
        <v>12384.478813993208</v>
      </c>
      <c r="H23" s="305">
        <f>'Tabell 5.1-5.2'!H27</f>
        <v>12941.633249946219</v>
      </c>
      <c r="I23" s="305">
        <f>'Tabell 5.1-5.2'!I27</f>
        <v>9089.0821505965414</v>
      </c>
      <c r="J23" s="305">
        <f>'Tabell 5.1-5.2'!J27</f>
        <v>14510.775067236229</v>
      </c>
      <c r="K23" s="305">
        <f>'Tabell 5.1-5.2'!K27</f>
        <v>19958.258015278927</v>
      </c>
      <c r="L23" s="305">
        <f>'Tabell 5.1-5.2'!L27</f>
        <v>23261.987571524351</v>
      </c>
      <c r="M23" s="305">
        <f>'Tabell 5.1-5.2'!M27</f>
        <v>19567.255167818639</v>
      </c>
      <c r="N23" s="305">
        <f>'Tabell 5.1-5.2'!N27</f>
        <v>30647.202973091182</v>
      </c>
      <c r="O23" s="305">
        <f>'Tabell 5.1-5.2'!O27</f>
        <v>40619.38970050987</v>
      </c>
      <c r="P23" s="305">
        <f>'Tabell 5.1-5.2'!P27</f>
        <v>23598.192677109626</v>
      </c>
      <c r="Q23" s="305">
        <f>'Tabell 5.1-5.2'!Q27</f>
        <v>17703.122559366439</v>
      </c>
      <c r="R23" s="305">
        <f>'Tabell 5.1-5.2'!R27</f>
        <v>29322.773271978993</v>
      </c>
      <c r="S23" s="305">
        <f>'Tabell 5.1-5.2'!S27</f>
        <v>328286</v>
      </c>
    </row>
    <row r="24" spans="1:19" ht="16.5" customHeight="1" x14ac:dyDescent="0.35">
      <c r="A24" s="334" t="s">
        <v>464</v>
      </c>
      <c r="B24" s="334"/>
      <c r="C24" s="334"/>
      <c r="D24" s="335">
        <f>$S$24*'Tabell 3.1'!D17/100</f>
        <v>-4088.4146677915251</v>
      </c>
      <c r="E24" s="335">
        <f>$S$24*'Tabell 3.1'!E17/100</f>
        <v>-3167.3378338626503</v>
      </c>
      <c r="F24" s="335">
        <f>$S$24*'Tabell 3.1'!F17/100</f>
        <v>-3056.1939980916941</v>
      </c>
      <c r="G24" s="335">
        <f>$S$24*'Tabell 3.1'!G17/100</f>
        <v>-3955.6259110422857</v>
      </c>
      <c r="H24" s="335">
        <f>$S$24*'Tabell 3.1'!H17/100</f>
        <v>-4320.5391789322557</v>
      </c>
      <c r="I24" s="335">
        <f>$S$24*'Tabell 3.1'!I17/100</f>
        <v>-3052.8818470369024</v>
      </c>
      <c r="J24" s="335">
        <f>$S$24*'Tabell 3.1'!J17/100</f>
        <v>-6066.590659418257</v>
      </c>
      <c r="K24" s="335">
        <f>$S$24*'Tabell 3.1'!K17/100</f>
        <v>-7253.3368726894023</v>
      </c>
      <c r="L24" s="335">
        <f>$S$24*'Tabell 3.1'!L17/100</f>
        <v>-2491.6590186850635</v>
      </c>
      <c r="M24" s="335">
        <f>$S$24*'Tabell 3.1'!M17/100</f>
        <v>-397.43322318366188</v>
      </c>
      <c r="N24" s="335">
        <f>$S$24*'Tabell 3.1'!N17/100</f>
        <v>-595.16615081561099</v>
      </c>
      <c r="O24" s="335">
        <f>$S$24*'Tabell 3.1'!O17/100</f>
        <v>-3530.8775413653198</v>
      </c>
      <c r="P24" s="335">
        <f>$S$24*'Tabell 3.1'!P17/100</f>
        <v>-2374.7624995031533</v>
      </c>
      <c r="Q24" s="335">
        <f>$S$24*'Tabell 3.1'!Q17/100</f>
        <v>-3961.9552463160799</v>
      </c>
      <c r="R24" s="335">
        <f>$S$24*'Tabell 3.1'!R17/100</f>
        <v>-2687.2253512661332</v>
      </c>
      <c r="S24" s="335">
        <f>-51000</f>
        <v>-51000</v>
      </c>
    </row>
    <row r="25" spans="1:19" ht="16.5" customHeight="1" x14ac:dyDescent="0.35">
      <c r="A25" s="436" t="s">
        <v>455</v>
      </c>
      <c r="B25" s="436"/>
      <c r="C25" s="436"/>
      <c r="D25" s="335">
        <v>-2557.4735599963874</v>
      </c>
      <c r="E25" s="335">
        <v>-2640.0202712648243</v>
      </c>
      <c r="F25" s="335">
        <v>-1985.594859103089</v>
      </c>
      <c r="G25" s="335">
        <v>-1515.6498463115179</v>
      </c>
      <c r="H25" s="335">
        <v>-1434.9145266892256</v>
      </c>
      <c r="I25" s="335">
        <v>-977.35334854998007</v>
      </c>
      <c r="J25" s="335">
        <v>-2304.5258719113913</v>
      </c>
      <c r="K25" s="335">
        <v>-2120.9915678230218</v>
      </c>
      <c r="L25" s="335">
        <v>-1900.0985721886148</v>
      </c>
      <c r="M25" s="335">
        <v>-1004.1553391153182</v>
      </c>
      <c r="N25" s="335">
        <v>-1331.4163783989468</v>
      </c>
      <c r="O25" s="335">
        <v>-1755.1136370460715</v>
      </c>
      <c r="P25" s="335">
        <v>-1522.592168716181</v>
      </c>
      <c r="Q25" s="335">
        <v>-1804.7295135294135</v>
      </c>
      <c r="R25" s="335">
        <v>-1490.2955821844216</v>
      </c>
      <c r="S25" s="335">
        <f>SUM(D25:R25)</f>
        <v>-26344.925042828399</v>
      </c>
    </row>
    <row r="26" spans="1:19" ht="16.5" customHeight="1" thickBot="1" x14ac:dyDescent="0.4">
      <c r="A26" s="439" t="s">
        <v>0</v>
      </c>
      <c r="B26" s="439"/>
      <c r="C26" s="439"/>
      <c r="D26" s="221">
        <f>SUM(D16:D25)</f>
        <v>112294.94110449811</v>
      </c>
      <c r="E26" s="221">
        <f t="shared" ref="E26:S26" si="5">SUM(E16:E25)</f>
        <v>102067.35867159712</v>
      </c>
      <c r="F26" s="221">
        <f t="shared" si="5"/>
        <v>89530.286724993275</v>
      </c>
      <c r="G26" s="221">
        <f t="shared" si="5"/>
        <v>45128.97379037764</v>
      </c>
      <c r="H26" s="221">
        <f t="shared" si="5"/>
        <v>47102.973275296667</v>
      </c>
      <c r="I26" s="221">
        <f t="shared" si="5"/>
        <v>59611.211841823373</v>
      </c>
      <c r="J26" s="221">
        <f t="shared" si="5"/>
        <v>76278.720216641916</v>
      </c>
      <c r="K26" s="221">
        <f t="shared" si="5"/>
        <v>134779.23112341124</v>
      </c>
      <c r="L26" s="221">
        <f t="shared" si="5"/>
        <v>74707.149498150626</v>
      </c>
      <c r="M26" s="221">
        <f t="shared" si="5"/>
        <v>51230.16682255557</v>
      </c>
      <c r="N26" s="221">
        <f t="shared" si="5"/>
        <v>61151.496979094722</v>
      </c>
      <c r="O26" s="221">
        <f t="shared" si="5"/>
        <v>89422.016285543723</v>
      </c>
      <c r="P26" s="221">
        <f t="shared" si="5"/>
        <v>90401.123877649297</v>
      </c>
      <c r="Q26" s="221">
        <f t="shared" si="5"/>
        <v>94177.770205101275</v>
      </c>
      <c r="R26" s="221">
        <f t="shared" si="5"/>
        <v>63057.254027472452</v>
      </c>
      <c r="S26" s="221">
        <f t="shared" si="5"/>
        <v>1190940.6744442072</v>
      </c>
    </row>
    <row r="27" spans="1:19" ht="16.5" customHeight="1" thickBot="1" x14ac:dyDescent="0.4">
      <c r="A27" s="426"/>
      <c r="B27" s="426"/>
      <c r="C27" s="426"/>
      <c r="D27" s="33"/>
      <c r="E27" s="33"/>
      <c r="F27" s="33"/>
      <c r="G27" s="33"/>
      <c r="H27" s="33"/>
      <c r="I27" s="33"/>
      <c r="J27" s="33"/>
      <c r="K27" s="33"/>
      <c r="L27" s="33"/>
      <c r="M27" s="33"/>
      <c r="N27" s="33"/>
      <c r="O27" s="33"/>
      <c r="P27" s="33"/>
      <c r="Q27" s="33"/>
      <c r="R27" s="33"/>
      <c r="S27" s="33"/>
    </row>
    <row r="28" spans="1:19" ht="16.5" customHeight="1" x14ac:dyDescent="0.35">
      <c r="A28" s="440" t="str">
        <f>'Tabell 2.1'!A24</f>
        <v xml:space="preserve">FO2B  Barnevern </v>
      </c>
      <c r="B28" s="440"/>
      <c r="C28" s="440"/>
      <c r="D28" s="193"/>
      <c r="E28" s="193"/>
      <c r="F28" s="193"/>
      <c r="G28" s="193"/>
      <c r="H28" s="193"/>
      <c r="I28" s="193"/>
      <c r="J28" s="193"/>
      <c r="K28" s="193"/>
      <c r="L28" s="193"/>
      <c r="M28" s="193"/>
      <c r="N28" s="193"/>
      <c r="O28" s="193"/>
      <c r="P28" s="193"/>
      <c r="Q28" s="193"/>
      <c r="R28" s="193"/>
      <c r="S28" s="193"/>
    </row>
    <row r="29" spans="1:19" ht="16.5" customHeight="1" x14ac:dyDescent="0.35">
      <c r="A29" s="437" t="s">
        <v>423</v>
      </c>
      <c r="B29" s="437"/>
      <c r="C29" s="437"/>
      <c r="D29" s="33">
        <v>813.5</v>
      </c>
      <c r="E29" s="33">
        <v>0</v>
      </c>
      <c r="F29" s="33">
        <v>0</v>
      </c>
      <c r="G29" s="33">
        <v>2440.5</v>
      </c>
      <c r="H29" s="33">
        <v>0</v>
      </c>
      <c r="I29" s="33">
        <v>0</v>
      </c>
      <c r="J29" s="33">
        <v>0</v>
      </c>
      <c r="K29" s="33">
        <v>0</v>
      </c>
      <c r="L29" s="33">
        <v>0</v>
      </c>
      <c r="M29" s="33">
        <v>0</v>
      </c>
      <c r="N29" s="33">
        <v>0</v>
      </c>
      <c r="O29" s="33">
        <v>0</v>
      </c>
      <c r="P29" s="33">
        <v>0</v>
      </c>
      <c r="Q29" s="33">
        <v>0</v>
      </c>
      <c r="R29" s="33">
        <v>0</v>
      </c>
      <c r="S29" s="33">
        <f>SUM(D29:R29)</f>
        <v>3254</v>
      </c>
    </row>
    <row r="30" spans="1:19" ht="16.5" customHeight="1" x14ac:dyDescent="0.35">
      <c r="A30" s="444" t="s">
        <v>422</v>
      </c>
      <c r="B30" s="444"/>
      <c r="C30" s="444"/>
      <c r="D30" s="33">
        <v>0</v>
      </c>
      <c r="E30" s="33">
        <v>0</v>
      </c>
      <c r="F30" s="33">
        <v>0</v>
      </c>
      <c r="G30" s="33">
        <v>2149</v>
      </c>
      <c r="H30" s="33">
        <v>0</v>
      </c>
      <c r="I30" s="33">
        <v>0</v>
      </c>
      <c r="J30" s="33">
        <v>0</v>
      </c>
      <c r="K30" s="33">
        <v>0</v>
      </c>
      <c r="L30" s="33">
        <v>0</v>
      </c>
      <c r="M30" s="33">
        <v>0</v>
      </c>
      <c r="N30" s="33">
        <v>0</v>
      </c>
      <c r="O30" s="33">
        <v>0</v>
      </c>
      <c r="P30" s="33">
        <v>0</v>
      </c>
      <c r="Q30" s="33">
        <v>0</v>
      </c>
      <c r="R30" s="33">
        <v>0</v>
      </c>
      <c r="S30" s="33">
        <f t="shared" ref="S30" si="6">SUM(D30:R30)</f>
        <v>2149</v>
      </c>
    </row>
    <row r="31" spans="1:19" ht="16.5" customHeight="1" x14ac:dyDescent="0.35">
      <c r="A31" s="436" t="s">
        <v>455</v>
      </c>
      <c r="B31" s="436"/>
      <c r="C31" s="436"/>
      <c r="D31" s="335">
        <v>-919.71698333083395</v>
      </c>
      <c r="E31" s="335">
        <v>-728.05112984552625</v>
      </c>
      <c r="F31" s="335">
        <v>-535.40575363956532</v>
      </c>
      <c r="G31" s="335">
        <v>-312.12061818592156</v>
      </c>
      <c r="H31" s="335">
        <v>-292.88812740738638</v>
      </c>
      <c r="I31" s="335">
        <v>-122.59178086307369</v>
      </c>
      <c r="J31" s="335">
        <v>-283.42561934896753</v>
      </c>
      <c r="K31" s="335">
        <v>-236.8190067162181</v>
      </c>
      <c r="L31" s="335">
        <v>-630.90624873053355</v>
      </c>
      <c r="M31" s="335">
        <v>-584.93556461771323</v>
      </c>
      <c r="N31" s="335">
        <v>-900.47738143002482</v>
      </c>
      <c r="O31" s="335">
        <v>-891.01659504768804</v>
      </c>
      <c r="P31" s="335">
        <v>-417.97136841799551</v>
      </c>
      <c r="Q31" s="335">
        <v>-300.78386039301785</v>
      </c>
      <c r="R31" s="335">
        <v>-919.75385446876419</v>
      </c>
      <c r="S31" s="335">
        <f>SUM(D31:R31)</f>
        <v>-8076.8638924432298</v>
      </c>
    </row>
    <row r="32" spans="1:19" ht="16.5" customHeight="1" thickBot="1" x14ac:dyDescent="0.4">
      <c r="A32" s="442" t="s">
        <v>0</v>
      </c>
      <c r="B32" s="442"/>
      <c r="C32" s="442"/>
      <c r="D32" s="225">
        <f>SUM(D29:D31)</f>
        <v>-106.21698333083395</v>
      </c>
      <c r="E32" s="225">
        <f t="shared" ref="E32:S32" si="7">SUM(E29:E31)</f>
        <v>-728.05112984552625</v>
      </c>
      <c r="F32" s="225">
        <f t="shared" si="7"/>
        <v>-535.40575363956532</v>
      </c>
      <c r="G32" s="225">
        <f t="shared" si="7"/>
        <v>4277.3793818140784</v>
      </c>
      <c r="H32" s="225">
        <f t="shared" si="7"/>
        <v>-292.88812740738638</v>
      </c>
      <c r="I32" s="225">
        <f t="shared" si="7"/>
        <v>-122.59178086307369</v>
      </c>
      <c r="J32" s="225">
        <f t="shared" si="7"/>
        <v>-283.42561934896753</v>
      </c>
      <c r="K32" s="225">
        <f t="shared" si="7"/>
        <v>-236.8190067162181</v>
      </c>
      <c r="L32" s="225">
        <f t="shared" si="7"/>
        <v>-630.90624873053355</v>
      </c>
      <c r="M32" s="225">
        <f t="shared" si="7"/>
        <v>-584.93556461771323</v>
      </c>
      <c r="N32" s="225">
        <f t="shared" si="7"/>
        <v>-900.47738143002482</v>
      </c>
      <c r="O32" s="225">
        <f t="shared" si="7"/>
        <v>-891.01659504768804</v>
      </c>
      <c r="P32" s="225">
        <f t="shared" si="7"/>
        <v>-417.97136841799551</v>
      </c>
      <c r="Q32" s="225">
        <f t="shared" si="7"/>
        <v>-300.78386039301785</v>
      </c>
      <c r="R32" s="225">
        <f t="shared" si="7"/>
        <v>-919.75385446876419</v>
      </c>
      <c r="S32" s="225">
        <f t="shared" si="7"/>
        <v>-2673.8638924432298</v>
      </c>
    </row>
    <row r="33" spans="1:26" ht="16.5" customHeight="1" thickBot="1" x14ac:dyDescent="0.4">
      <c r="A33" s="426"/>
      <c r="B33" s="426"/>
      <c r="C33" s="426"/>
      <c r="D33" s="83"/>
      <c r="E33" s="83"/>
      <c r="F33" s="83"/>
      <c r="G33" s="83"/>
      <c r="H33" s="83"/>
      <c r="I33" s="83"/>
      <c r="J33" s="83"/>
      <c r="K33" s="83"/>
      <c r="L33" s="83"/>
      <c r="M33" s="83"/>
      <c r="N33" s="83"/>
      <c r="O33" s="83"/>
      <c r="P33" s="83"/>
      <c r="Q33" s="83"/>
      <c r="R33" s="83"/>
      <c r="S33" s="83"/>
    </row>
    <row r="34" spans="1:26" ht="16.5" customHeight="1" x14ac:dyDescent="0.35">
      <c r="A34" s="440" t="str">
        <f>'Tabell 2.1'!A30</f>
        <v>FO2C Aktivitetstilbud for barn og unge, helsestasjon og skolehelsetjeneste</v>
      </c>
      <c r="B34" s="440"/>
      <c r="C34" s="440"/>
      <c r="D34" s="193"/>
      <c r="E34" s="193"/>
      <c r="F34" s="193"/>
      <c r="G34" s="193"/>
      <c r="H34" s="193"/>
      <c r="I34" s="193"/>
      <c r="J34" s="193"/>
      <c r="K34" s="193"/>
      <c r="L34" s="193"/>
      <c r="M34" s="193"/>
      <c r="N34" s="193"/>
      <c r="O34" s="193"/>
      <c r="P34" s="193"/>
      <c r="Q34" s="193"/>
      <c r="R34" s="193"/>
      <c r="S34" s="193"/>
    </row>
    <row r="35" spans="1:26" ht="16.5" customHeight="1" x14ac:dyDescent="0.35">
      <c r="A35" s="307" t="s">
        <v>179</v>
      </c>
      <c r="B35" s="307"/>
      <c r="C35" s="307"/>
      <c r="D35" s="305">
        <v>864.55599999999993</v>
      </c>
      <c r="E35" s="305">
        <v>573.49599999999987</v>
      </c>
      <c r="F35" s="305">
        <v>351.42799999999988</v>
      </c>
      <c r="G35" s="305">
        <v>0</v>
      </c>
      <c r="H35" s="305">
        <v>0</v>
      </c>
      <c r="I35" s="305">
        <v>0</v>
      </c>
      <c r="J35" s="305">
        <v>0</v>
      </c>
      <c r="K35" s="305">
        <v>0</v>
      </c>
      <c r="L35" s="305">
        <v>541.15599999999995</v>
      </c>
      <c r="M35" s="305">
        <v>485.09999999999991</v>
      </c>
      <c r="N35" s="305">
        <v>740.58600000000001</v>
      </c>
      <c r="O35" s="305">
        <v>928.15799999999979</v>
      </c>
      <c r="P35" s="305">
        <v>0</v>
      </c>
      <c r="Q35" s="305">
        <v>0</v>
      </c>
      <c r="R35" s="305">
        <v>905.51999999999987</v>
      </c>
      <c r="S35" s="33">
        <f t="shared" ref="S35:S49" si="8">SUM(D35:R35)</f>
        <v>5389.9999999999982</v>
      </c>
    </row>
    <row r="36" spans="1:26" ht="16.5" customHeight="1" x14ac:dyDescent="0.35">
      <c r="A36" s="307" t="s">
        <v>180</v>
      </c>
      <c r="B36" s="307"/>
      <c r="C36" s="307"/>
      <c r="D36" s="305">
        <v>2429.7404872472671</v>
      </c>
      <c r="E36" s="305">
        <v>812.50107880260043</v>
      </c>
      <c r="F36" s="305">
        <v>1620.0426234193042</v>
      </c>
      <c r="G36" s="305">
        <v>496.81594627420162</v>
      </c>
      <c r="H36" s="305">
        <v>808.61970422233344</v>
      </c>
      <c r="I36" s="305">
        <v>0</v>
      </c>
      <c r="J36" s="305">
        <v>1617.2394084446669</v>
      </c>
      <c r="K36" s="305">
        <v>0</v>
      </c>
      <c r="L36" s="305">
        <v>812.50107880260043</v>
      </c>
      <c r="M36" s="305">
        <v>811.42291919697061</v>
      </c>
      <c r="N36" s="305">
        <v>1626.7272129742089</v>
      </c>
      <c r="O36" s="305">
        <v>812.50107880260043</v>
      </c>
      <c r="P36" s="305">
        <v>0</v>
      </c>
      <c r="Q36" s="305">
        <v>0</v>
      </c>
      <c r="R36" s="305">
        <v>3242.8884618132456</v>
      </c>
      <c r="S36" s="33">
        <f t="shared" si="8"/>
        <v>15090.999999999998</v>
      </c>
    </row>
    <row r="37" spans="1:26" ht="16.5" customHeight="1" x14ac:dyDescent="0.35">
      <c r="A37" s="307" t="s">
        <v>181</v>
      </c>
      <c r="B37" s="307"/>
      <c r="C37" s="307"/>
      <c r="D37" s="305">
        <v>366.96844221105528</v>
      </c>
      <c r="E37" s="305">
        <v>546.7682412060301</v>
      </c>
      <c r="F37" s="305">
        <v>245.75095477386935</v>
      </c>
      <c r="G37" s="305">
        <v>423.3401005025126</v>
      </c>
      <c r="H37" s="305">
        <v>564.4534673366835</v>
      </c>
      <c r="I37" s="305">
        <v>307.64924623115576</v>
      </c>
      <c r="J37" s="305">
        <v>749.77989949748735</v>
      </c>
      <c r="K37" s="305">
        <v>610.508743718593</v>
      </c>
      <c r="L37" s="305">
        <v>303.59638190954774</v>
      </c>
      <c r="M37" s="305">
        <v>327.17668341708548</v>
      </c>
      <c r="N37" s="305">
        <v>530.18834170854268</v>
      </c>
      <c r="O37" s="305">
        <v>314.64964824120602</v>
      </c>
      <c r="P37" s="305">
        <v>750.51678391959797</v>
      </c>
      <c r="Q37" s="305">
        <v>760.09628140703512</v>
      </c>
      <c r="R37" s="305">
        <v>530.55678391959793</v>
      </c>
      <c r="S37" s="33">
        <f t="shared" si="8"/>
        <v>7332.0000000000009</v>
      </c>
    </row>
    <row r="38" spans="1:26" ht="16.5" customHeight="1" x14ac:dyDescent="0.35">
      <c r="A38" s="307" t="s">
        <v>182</v>
      </c>
      <c r="B38" s="307"/>
      <c r="C38" s="307"/>
      <c r="D38" s="305">
        <v>3230.3151792673425</v>
      </c>
      <c r="E38" s="305">
        <v>2322.8269680436479</v>
      </c>
      <c r="F38" s="305">
        <v>0</v>
      </c>
      <c r="G38" s="305">
        <v>3264.6004481683549</v>
      </c>
      <c r="H38" s="305">
        <v>3189.6014224473888</v>
      </c>
      <c r="I38" s="305">
        <v>1008.2011886204209</v>
      </c>
      <c r="J38" s="305">
        <v>558.20703429462196</v>
      </c>
      <c r="K38" s="305">
        <v>2206.0427708495713</v>
      </c>
      <c r="L38" s="305">
        <v>2158.9005261106781</v>
      </c>
      <c r="M38" s="305">
        <v>0</v>
      </c>
      <c r="N38" s="305">
        <v>766.06147700701479</v>
      </c>
      <c r="O38" s="305">
        <v>887.1313328137179</v>
      </c>
      <c r="P38" s="305">
        <v>506.77913094310213</v>
      </c>
      <c r="Q38" s="305">
        <v>1323.1970966484803</v>
      </c>
      <c r="R38" s="305">
        <v>572.13542478565864</v>
      </c>
      <c r="S38" s="33">
        <f t="shared" si="8"/>
        <v>21994</v>
      </c>
    </row>
    <row r="39" spans="1:26" ht="16.5" customHeight="1" x14ac:dyDescent="0.35">
      <c r="A39" s="307" t="s">
        <v>36</v>
      </c>
      <c r="B39" s="307"/>
      <c r="C39" s="307"/>
      <c r="D39" s="305">
        <v>1669</v>
      </c>
      <c r="E39" s="305">
        <v>0</v>
      </c>
      <c r="F39" s="305">
        <v>0</v>
      </c>
      <c r="G39" s="305">
        <v>0</v>
      </c>
      <c r="H39" s="305">
        <v>0</v>
      </c>
      <c r="I39" s="305">
        <v>0</v>
      </c>
      <c r="J39" s="305">
        <v>0</v>
      </c>
      <c r="K39" s="305">
        <v>0</v>
      </c>
      <c r="L39" s="305">
        <v>0</v>
      </c>
      <c r="M39" s="305">
        <v>0</v>
      </c>
      <c r="N39" s="305">
        <v>0</v>
      </c>
      <c r="O39" s="305">
        <v>0</v>
      </c>
      <c r="P39" s="305">
        <v>0</v>
      </c>
      <c r="Q39" s="305">
        <v>0</v>
      </c>
      <c r="R39" s="305">
        <v>0</v>
      </c>
      <c r="S39" s="33">
        <f t="shared" si="8"/>
        <v>1669</v>
      </c>
    </row>
    <row r="40" spans="1:26" ht="16.5" customHeight="1" x14ac:dyDescent="0.35">
      <c r="A40" s="307" t="s">
        <v>424</v>
      </c>
      <c r="B40" s="307"/>
      <c r="C40" s="307"/>
      <c r="D40" s="305">
        <v>0</v>
      </c>
      <c r="E40" s="305">
        <v>4986</v>
      </c>
      <c r="F40" s="305">
        <v>0</v>
      </c>
      <c r="G40" s="305">
        <v>0</v>
      </c>
      <c r="H40" s="305">
        <v>0</v>
      </c>
      <c r="I40" s="305">
        <v>0</v>
      </c>
      <c r="J40" s="305">
        <v>0</v>
      </c>
      <c r="K40" s="305">
        <v>0</v>
      </c>
      <c r="L40" s="305">
        <v>0</v>
      </c>
      <c r="M40" s="305">
        <v>0</v>
      </c>
      <c r="N40" s="305">
        <v>0</v>
      </c>
      <c r="O40" s="305">
        <v>0</v>
      </c>
      <c r="P40" s="305">
        <v>0</v>
      </c>
      <c r="Q40" s="305">
        <v>0</v>
      </c>
      <c r="R40" s="305">
        <v>0</v>
      </c>
      <c r="S40" s="33">
        <f t="shared" si="8"/>
        <v>4986</v>
      </c>
    </row>
    <row r="41" spans="1:26" ht="16.5" customHeight="1" x14ac:dyDescent="0.35">
      <c r="A41" s="307" t="s">
        <v>425</v>
      </c>
      <c r="B41" s="307"/>
      <c r="C41" s="307"/>
      <c r="D41" s="305">
        <v>0</v>
      </c>
      <c r="E41" s="305">
        <v>0</v>
      </c>
      <c r="F41" s="305">
        <v>0</v>
      </c>
      <c r="G41" s="305">
        <v>0</v>
      </c>
      <c r="H41" s="305">
        <v>2000</v>
      </c>
      <c r="I41" s="305">
        <v>0</v>
      </c>
      <c r="J41" s="305">
        <v>0</v>
      </c>
      <c r="K41" s="305">
        <v>0</v>
      </c>
      <c r="L41" s="305">
        <v>0</v>
      </c>
      <c r="M41" s="305">
        <v>0</v>
      </c>
      <c r="N41" s="305">
        <v>0</v>
      </c>
      <c r="O41" s="305">
        <v>0</v>
      </c>
      <c r="P41" s="305">
        <v>0</v>
      </c>
      <c r="Q41" s="305">
        <v>0</v>
      </c>
      <c r="R41" s="305">
        <v>0</v>
      </c>
      <c r="S41" s="33">
        <f t="shared" si="8"/>
        <v>2000</v>
      </c>
    </row>
    <row r="42" spans="1:26" ht="16.5" customHeight="1" x14ac:dyDescent="0.35">
      <c r="A42" s="334" t="s">
        <v>462</v>
      </c>
      <c r="B42" s="334"/>
      <c r="C42" s="334"/>
      <c r="D42" s="335">
        <f>$S42*'Tabell 3.1'!D50/100</f>
        <v>2690.8396796852044</v>
      </c>
      <c r="E42" s="335">
        <f>$S42*'Tabell 3.1'!E50/100</f>
        <v>2497.616075441721</v>
      </c>
      <c r="F42" s="335">
        <f>$S42*'Tabell 3.1'!F50/100</f>
        <v>1773.3321652499271</v>
      </c>
      <c r="G42" s="335">
        <f>$S42*'Tabell 3.1'!G50/100</f>
        <v>1277.3969396111252</v>
      </c>
      <c r="H42" s="335">
        <f>$S42*'Tabell 3.1'!H50/100</f>
        <v>1754.6691226374619</v>
      </c>
      <c r="I42" s="335">
        <f>$S42*'Tabell 3.1'!I50/100</f>
        <v>1580.1328976401635</v>
      </c>
      <c r="J42" s="335">
        <f>$S42*'Tabell 3.1'!J50/100</f>
        <v>2485.5206755445488</v>
      </c>
      <c r="K42" s="335">
        <f>$S42*'Tabell 3.1'!K50/100</f>
        <v>2486.892621737893</v>
      </c>
      <c r="L42" s="335">
        <f>$S42*'Tabell 3.1'!L50/100</f>
        <v>1915.1202404060941</v>
      </c>
      <c r="M42" s="335">
        <f>$S42*'Tabell 3.1'!M50/100</f>
        <v>1469.6785099306528</v>
      </c>
      <c r="N42" s="335">
        <f>$S42*'Tabell 3.1'!N50/100</f>
        <v>2010.6648003410851</v>
      </c>
      <c r="O42" s="335">
        <f>$S42*'Tabell 3.1'!O50/100</f>
        <v>2771.9961213567153</v>
      </c>
      <c r="P42" s="335">
        <f>$S42*'Tabell 3.1'!P50/100</f>
        <v>2513.8758751639771</v>
      </c>
      <c r="Q42" s="335">
        <f>$S42*'Tabell 3.1'!Q50/100</f>
        <v>2484.21201933047</v>
      </c>
      <c r="R42" s="335">
        <f>$S42*'Tabell 3.1'!R50/100</f>
        <v>2488.0522559229607</v>
      </c>
      <c r="S42" s="275">
        <v>32200</v>
      </c>
      <c r="U42" s="419"/>
      <c r="W42" s="420"/>
      <c r="X42" s="420"/>
      <c r="Y42" s="420"/>
      <c r="Z42" s="420"/>
    </row>
    <row r="43" spans="1:26" ht="16.5" customHeight="1" x14ac:dyDescent="0.35">
      <c r="A43" s="307" t="s">
        <v>4</v>
      </c>
      <c r="B43" s="307"/>
      <c r="C43" s="307"/>
      <c r="D43" s="305">
        <v>570</v>
      </c>
      <c r="E43" s="305">
        <v>570</v>
      </c>
      <c r="F43" s="305">
        <v>570</v>
      </c>
      <c r="G43" s="305">
        <v>570</v>
      </c>
      <c r="H43" s="305">
        <v>570</v>
      </c>
      <c r="I43" s="305">
        <v>570</v>
      </c>
      <c r="J43" s="305">
        <v>570</v>
      </c>
      <c r="K43" s="305">
        <v>570</v>
      </c>
      <c r="L43" s="305">
        <v>570</v>
      </c>
      <c r="M43" s="305">
        <v>570</v>
      </c>
      <c r="N43" s="305">
        <v>570</v>
      </c>
      <c r="O43" s="305">
        <v>570</v>
      </c>
      <c r="P43" s="305">
        <v>570</v>
      </c>
      <c r="Q43" s="305">
        <v>570</v>
      </c>
      <c r="R43" s="305">
        <v>570</v>
      </c>
      <c r="S43" s="33">
        <f t="shared" si="8"/>
        <v>8550</v>
      </c>
    </row>
    <row r="44" spans="1:26" ht="16.5" customHeight="1" x14ac:dyDescent="0.35">
      <c r="A44" s="307" t="s">
        <v>37</v>
      </c>
      <c r="B44" s="307"/>
      <c r="C44" s="307"/>
      <c r="D44" s="305">
        <v>6710</v>
      </c>
      <c r="E44" s="305">
        <v>0</v>
      </c>
      <c r="F44" s="305">
        <v>0</v>
      </c>
      <c r="G44" s="305">
        <v>0</v>
      </c>
      <c r="H44" s="305">
        <v>0</v>
      </c>
      <c r="I44" s="305">
        <v>0</v>
      </c>
      <c r="J44" s="305">
        <v>0</v>
      </c>
      <c r="K44" s="305">
        <v>0</v>
      </c>
      <c r="L44" s="305">
        <v>0</v>
      </c>
      <c r="M44" s="305">
        <v>0</v>
      </c>
      <c r="N44" s="305">
        <v>0</v>
      </c>
      <c r="O44" s="305">
        <v>0</v>
      </c>
      <c r="P44" s="305">
        <v>0</v>
      </c>
      <c r="Q44" s="305">
        <v>0</v>
      </c>
      <c r="R44" s="305">
        <v>0</v>
      </c>
      <c r="S44" s="33">
        <f t="shared" si="8"/>
        <v>6710</v>
      </c>
    </row>
    <row r="45" spans="1:26" ht="16.5" customHeight="1" x14ac:dyDescent="0.35">
      <c r="A45" s="308" t="s">
        <v>40</v>
      </c>
      <c r="B45" s="308"/>
      <c r="C45" s="308"/>
      <c r="D45" s="305">
        <v>0</v>
      </c>
      <c r="E45" s="305">
        <v>0</v>
      </c>
      <c r="F45" s="305">
        <v>1240</v>
      </c>
      <c r="G45" s="305">
        <v>0</v>
      </c>
      <c r="H45" s="305">
        <v>0</v>
      </c>
      <c r="I45" s="305">
        <v>0</v>
      </c>
      <c r="J45" s="305">
        <v>0</v>
      </c>
      <c r="K45" s="305">
        <v>0</v>
      </c>
      <c r="L45" s="305">
        <v>0</v>
      </c>
      <c r="M45" s="305">
        <v>0</v>
      </c>
      <c r="N45" s="305">
        <v>0</v>
      </c>
      <c r="O45" s="305">
        <v>0</v>
      </c>
      <c r="P45" s="305">
        <v>0</v>
      </c>
      <c r="Q45" s="305">
        <v>0</v>
      </c>
      <c r="R45" s="305">
        <v>0</v>
      </c>
      <c r="S45" s="33">
        <f t="shared" si="8"/>
        <v>1240</v>
      </c>
    </row>
    <row r="46" spans="1:26" ht="16.5" customHeight="1" x14ac:dyDescent="0.35">
      <c r="A46" s="308" t="s">
        <v>38</v>
      </c>
      <c r="B46" s="308"/>
      <c r="C46" s="308"/>
      <c r="D46" s="305">
        <v>0</v>
      </c>
      <c r="E46" s="305">
        <v>0</v>
      </c>
      <c r="F46" s="305">
        <v>0</v>
      </c>
      <c r="G46" s="305">
        <v>0</v>
      </c>
      <c r="H46" s="305">
        <v>0</v>
      </c>
      <c r="I46" s="305">
        <v>0</v>
      </c>
      <c r="J46" s="305">
        <v>0</v>
      </c>
      <c r="K46" s="305">
        <v>0</v>
      </c>
      <c r="L46" s="305">
        <v>0</v>
      </c>
      <c r="M46" s="305">
        <v>0</v>
      </c>
      <c r="N46" s="305">
        <v>4545</v>
      </c>
      <c r="O46" s="305">
        <v>0</v>
      </c>
      <c r="P46" s="305">
        <v>0</v>
      </c>
      <c r="Q46" s="305">
        <v>0</v>
      </c>
      <c r="R46" s="305">
        <v>0</v>
      </c>
      <c r="S46" s="33">
        <f t="shared" si="8"/>
        <v>4545</v>
      </c>
    </row>
    <row r="47" spans="1:26" ht="16.5" customHeight="1" x14ac:dyDescent="0.35">
      <c r="A47" s="308" t="s">
        <v>39</v>
      </c>
      <c r="B47" s="308"/>
      <c r="C47" s="308"/>
      <c r="D47" s="305">
        <v>0</v>
      </c>
      <c r="E47" s="305">
        <v>0</v>
      </c>
      <c r="F47" s="305">
        <v>0</v>
      </c>
      <c r="G47" s="305">
        <v>0</v>
      </c>
      <c r="H47" s="305">
        <v>0</v>
      </c>
      <c r="I47" s="305">
        <v>0</v>
      </c>
      <c r="J47" s="305">
        <v>0</v>
      </c>
      <c r="K47" s="305">
        <v>0</v>
      </c>
      <c r="L47" s="305">
        <v>0</v>
      </c>
      <c r="M47" s="305">
        <v>0</v>
      </c>
      <c r="N47" s="305">
        <v>0</v>
      </c>
      <c r="O47" s="305">
        <v>0</v>
      </c>
      <c r="P47" s="305">
        <v>0</v>
      </c>
      <c r="Q47" s="305">
        <v>0</v>
      </c>
      <c r="R47" s="305">
        <v>3615</v>
      </c>
      <c r="S47" s="33">
        <f t="shared" si="8"/>
        <v>3615</v>
      </c>
    </row>
    <row r="48" spans="1:26" ht="16.5" customHeight="1" x14ac:dyDescent="0.35">
      <c r="A48" s="332" t="s">
        <v>467</v>
      </c>
      <c r="B48" s="332"/>
      <c r="C48" s="332"/>
      <c r="D48" s="335">
        <v>0</v>
      </c>
      <c r="E48" s="335">
        <v>0</v>
      </c>
      <c r="F48" s="335">
        <v>0</v>
      </c>
      <c r="G48" s="335">
        <v>0</v>
      </c>
      <c r="H48" s="335">
        <v>0</v>
      </c>
      <c r="I48" s="335">
        <v>0</v>
      </c>
      <c r="J48" s="335">
        <v>0</v>
      </c>
      <c r="K48" s="335">
        <f>260+300</f>
        <v>560</v>
      </c>
      <c r="L48" s="335">
        <v>0</v>
      </c>
      <c r="M48" s="335">
        <v>0</v>
      </c>
      <c r="N48" s="335">
        <v>0</v>
      </c>
      <c r="O48" s="335">
        <v>0</v>
      </c>
      <c r="P48" s="335">
        <v>0</v>
      </c>
      <c r="Q48" s="335">
        <v>0</v>
      </c>
      <c r="R48" s="335">
        <v>0</v>
      </c>
      <c r="S48" s="275">
        <f t="shared" si="8"/>
        <v>560</v>
      </c>
    </row>
    <row r="49" spans="1:19" ht="16.5" customHeight="1" x14ac:dyDescent="0.35">
      <c r="A49" s="307" t="s">
        <v>227</v>
      </c>
      <c r="B49" s="308"/>
      <c r="C49" s="308"/>
      <c r="D49" s="305">
        <v>0</v>
      </c>
      <c r="E49" s="305">
        <v>0</v>
      </c>
      <c r="F49" s="305">
        <v>0</v>
      </c>
      <c r="G49" s="305">
        <v>0</v>
      </c>
      <c r="H49" s="305">
        <v>0</v>
      </c>
      <c r="I49" s="305">
        <v>0</v>
      </c>
      <c r="J49" s="305">
        <v>0</v>
      </c>
      <c r="K49" s="305">
        <v>0</v>
      </c>
      <c r="L49" s="305">
        <v>0</v>
      </c>
      <c r="M49" s="305">
        <v>0</v>
      </c>
      <c r="N49" s="305">
        <v>-500</v>
      </c>
      <c r="O49" s="305">
        <v>0</v>
      </c>
      <c r="P49" s="305">
        <v>0</v>
      </c>
      <c r="Q49" s="305">
        <v>0</v>
      </c>
      <c r="R49" s="305">
        <v>0</v>
      </c>
      <c r="S49" s="33">
        <f t="shared" si="8"/>
        <v>-500</v>
      </c>
    </row>
    <row r="50" spans="1:19" ht="16.5" customHeight="1" x14ac:dyDescent="0.35">
      <c r="A50" s="436" t="s">
        <v>455</v>
      </c>
      <c r="B50" s="436"/>
      <c r="C50" s="436"/>
      <c r="D50" s="335">
        <v>-366.97377989780648</v>
      </c>
      <c r="E50" s="335">
        <v>-350.79937883284589</v>
      </c>
      <c r="F50" s="335">
        <v>-212.4764456208589</v>
      </c>
      <c r="G50" s="335">
        <v>-166.19950857173657</v>
      </c>
      <c r="H50" s="335">
        <v>-187.69809252402604</v>
      </c>
      <c r="I50" s="335">
        <v>-114.75191321196556</v>
      </c>
      <c r="J50" s="335">
        <v>-302.65029252748735</v>
      </c>
      <c r="K50" s="335">
        <v>-220.36287348363564</v>
      </c>
      <c r="L50" s="335">
        <v>-286.34777165212569</v>
      </c>
      <c r="M50" s="335">
        <v>-178.76052728947229</v>
      </c>
      <c r="N50" s="335">
        <v>-303.83087361564287</v>
      </c>
      <c r="O50" s="335">
        <v>-287.43052875233974</v>
      </c>
      <c r="P50" s="335">
        <v>-209.0565984372372</v>
      </c>
      <c r="Q50" s="335">
        <v>-225.05814813727017</v>
      </c>
      <c r="R50" s="335">
        <v>-309.80357377186937</v>
      </c>
      <c r="S50" s="335">
        <f>SUM(D50:R50)</f>
        <v>-3722.2003063263192</v>
      </c>
    </row>
    <row r="51" spans="1:19" ht="16.5" customHeight="1" thickBot="1" x14ac:dyDescent="0.4">
      <c r="A51" s="442" t="s">
        <v>0</v>
      </c>
      <c r="B51" s="442"/>
      <c r="C51" s="442"/>
      <c r="D51" s="225">
        <f>SUM(D35:D50)</f>
        <v>18164.446008513067</v>
      </c>
      <c r="E51" s="225">
        <f t="shared" ref="E51:S51" si="9">SUM(E35:E50)</f>
        <v>11958.408984661153</v>
      </c>
      <c r="F51" s="225">
        <f t="shared" si="9"/>
        <v>5588.0772978222421</v>
      </c>
      <c r="G51" s="225">
        <f t="shared" si="9"/>
        <v>5865.9539259844578</v>
      </c>
      <c r="H51" s="225">
        <f t="shared" si="9"/>
        <v>8699.6456241198412</v>
      </c>
      <c r="I51" s="225">
        <f t="shared" si="9"/>
        <v>3351.2314192797744</v>
      </c>
      <c r="J51" s="225">
        <f t="shared" si="9"/>
        <v>5678.0967252538376</v>
      </c>
      <c r="K51" s="225">
        <f t="shared" si="9"/>
        <v>6213.0812628224221</v>
      </c>
      <c r="L51" s="225">
        <f t="shared" si="9"/>
        <v>6014.926455576795</v>
      </c>
      <c r="M51" s="225">
        <f t="shared" si="9"/>
        <v>3484.6175852552369</v>
      </c>
      <c r="N51" s="225">
        <f t="shared" si="9"/>
        <v>9985.3969584152073</v>
      </c>
      <c r="O51" s="225">
        <f t="shared" si="9"/>
        <v>5997.0056524619004</v>
      </c>
      <c r="P51" s="225">
        <f t="shared" si="9"/>
        <v>4132.1151915894407</v>
      </c>
      <c r="Q51" s="225">
        <f t="shared" si="9"/>
        <v>4912.4472492487148</v>
      </c>
      <c r="R51" s="225">
        <f t="shared" si="9"/>
        <v>11614.349352669595</v>
      </c>
      <c r="S51" s="225">
        <f t="shared" si="9"/>
        <v>111659.79969367367</v>
      </c>
    </row>
    <row r="52" spans="1:19" ht="16.5" customHeight="1" thickBot="1" x14ac:dyDescent="0.4">
      <c r="A52" s="426"/>
      <c r="B52" s="426"/>
      <c r="C52" s="426"/>
      <c r="D52" s="33"/>
      <c r="E52" s="33"/>
      <c r="F52" s="33"/>
      <c r="G52" s="33"/>
      <c r="H52" s="33"/>
      <c r="I52" s="33"/>
      <c r="J52" s="33"/>
      <c r="K52" s="33"/>
      <c r="L52" s="33"/>
      <c r="M52" s="33"/>
      <c r="N52" s="33"/>
      <c r="O52" s="33"/>
      <c r="P52" s="33"/>
      <c r="Q52" s="33"/>
      <c r="R52" s="33"/>
      <c r="S52" s="33"/>
    </row>
    <row r="53" spans="1:19" ht="16.5" customHeight="1" x14ac:dyDescent="0.35">
      <c r="A53" s="443" t="str">
        <f>'Tabell 2.1'!A36</f>
        <v>FO3 Helse og omsorg</v>
      </c>
      <c r="B53" s="443"/>
      <c r="C53" s="443"/>
      <c r="D53" s="226"/>
      <c r="E53" s="226"/>
      <c r="F53" s="226"/>
      <c r="G53" s="226"/>
      <c r="H53" s="226"/>
      <c r="I53" s="226"/>
      <c r="J53" s="226"/>
      <c r="K53" s="226"/>
      <c r="L53" s="226"/>
      <c r="M53" s="226"/>
      <c r="N53" s="226"/>
      <c r="O53" s="226"/>
      <c r="P53" s="226"/>
      <c r="Q53" s="226"/>
      <c r="R53" s="226"/>
      <c r="S53" s="226"/>
    </row>
    <row r="54" spans="1:19" ht="16.5" customHeight="1" x14ac:dyDescent="0.35">
      <c r="A54" s="309" t="s">
        <v>41</v>
      </c>
      <c r="B54" s="309"/>
      <c r="C54" s="309"/>
      <c r="D54" s="306">
        <v>0</v>
      </c>
      <c r="E54" s="306">
        <v>212.63597477201148</v>
      </c>
      <c r="F54" s="306">
        <v>0</v>
      </c>
      <c r="G54" s="306">
        <v>8161.8539920074963</v>
      </c>
      <c r="H54" s="306">
        <v>3197.2758729208708</v>
      </c>
      <c r="I54" s="306">
        <v>0</v>
      </c>
      <c r="J54" s="306">
        <v>587.0955863140581</v>
      </c>
      <c r="K54" s="306">
        <v>0</v>
      </c>
      <c r="L54" s="306">
        <v>1352.2573860029579</v>
      </c>
      <c r="M54" s="306">
        <v>0</v>
      </c>
      <c r="N54" s="306">
        <v>0</v>
      </c>
      <c r="O54" s="306">
        <v>587.82243555796219</v>
      </c>
      <c r="P54" s="306">
        <v>0</v>
      </c>
      <c r="Q54" s="306">
        <v>0</v>
      </c>
      <c r="R54" s="306">
        <v>0</v>
      </c>
      <c r="S54" s="84">
        <f>SUM(D54:R54)</f>
        <v>14098.941247575356</v>
      </c>
    </row>
    <row r="55" spans="1:19" ht="16.5" customHeight="1" x14ac:dyDescent="0.35">
      <c r="A55" s="309" t="s">
        <v>419</v>
      </c>
      <c r="B55" s="309"/>
      <c r="C55" s="309"/>
      <c r="D55" s="306">
        <v>700</v>
      </c>
      <c r="E55" s="306">
        <v>1400</v>
      </c>
      <c r="F55" s="306">
        <v>1400</v>
      </c>
      <c r="G55" s="306">
        <v>700</v>
      </c>
      <c r="H55" s="306">
        <v>700</v>
      </c>
      <c r="I55" s="306">
        <v>700</v>
      </c>
      <c r="J55" s="306">
        <v>1400</v>
      </c>
      <c r="K55" s="306">
        <v>1400</v>
      </c>
      <c r="L55" s="306">
        <v>700</v>
      </c>
      <c r="M55" s="306">
        <v>700</v>
      </c>
      <c r="N55" s="306">
        <v>700</v>
      </c>
      <c r="O55" s="306">
        <v>2800</v>
      </c>
      <c r="P55" s="306">
        <v>1400</v>
      </c>
      <c r="Q55" s="306">
        <v>700</v>
      </c>
      <c r="R55" s="306">
        <v>700</v>
      </c>
      <c r="S55" s="84">
        <f t="shared" ref="S55:S63" si="10">SUM(D55:R55)</f>
        <v>16100</v>
      </c>
    </row>
    <row r="56" spans="1:19" ht="16.5" customHeight="1" x14ac:dyDescent="0.35">
      <c r="A56" s="309" t="s">
        <v>42</v>
      </c>
      <c r="B56" s="309"/>
      <c r="C56" s="309"/>
      <c r="D56" s="306">
        <v>0</v>
      </c>
      <c r="E56" s="306">
        <v>0</v>
      </c>
      <c r="F56" s="306">
        <v>0</v>
      </c>
      <c r="G56" s="306">
        <v>0</v>
      </c>
      <c r="H56" s="306">
        <v>0</v>
      </c>
      <c r="I56" s="306">
        <v>0</v>
      </c>
      <c r="J56" s="306">
        <v>0</v>
      </c>
      <c r="K56" s="306">
        <v>485</v>
      </c>
      <c r="L56" s="306">
        <v>0</v>
      </c>
      <c r="M56" s="306">
        <v>0</v>
      </c>
      <c r="N56" s="306">
        <v>0</v>
      </c>
      <c r="O56" s="306">
        <v>1600</v>
      </c>
      <c r="P56" s="306">
        <v>0</v>
      </c>
      <c r="Q56" s="306">
        <v>0</v>
      </c>
      <c r="R56" s="306">
        <v>0</v>
      </c>
      <c r="S56" s="84">
        <f t="shared" si="10"/>
        <v>2085</v>
      </c>
    </row>
    <row r="57" spans="1:19" ht="16.5" customHeight="1" x14ac:dyDescent="0.35">
      <c r="A57" s="309" t="s">
        <v>43</v>
      </c>
      <c r="B57" s="309"/>
      <c r="C57" s="309"/>
      <c r="D57" s="306">
        <v>4300</v>
      </c>
      <c r="E57" s="306">
        <v>0</v>
      </c>
      <c r="F57" s="306">
        <v>0</v>
      </c>
      <c r="G57" s="306">
        <v>0</v>
      </c>
      <c r="H57" s="306">
        <v>0</v>
      </c>
      <c r="I57" s="306">
        <v>0</v>
      </c>
      <c r="J57" s="306">
        <v>0</v>
      </c>
      <c r="K57" s="306">
        <v>0</v>
      </c>
      <c r="L57" s="306">
        <v>0</v>
      </c>
      <c r="M57" s="306">
        <v>0</v>
      </c>
      <c r="N57" s="306">
        <v>0</v>
      </c>
      <c r="O57" s="306">
        <v>0</v>
      </c>
      <c r="P57" s="306">
        <v>0</v>
      </c>
      <c r="Q57" s="306">
        <v>0</v>
      </c>
      <c r="R57" s="306">
        <v>0</v>
      </c>
      <c r="S57" s="84">
        <f t="shared" si="10"/>
        <v>4300</v>
      </c>
    </row>
    <row r="58" spans="1:19" ht="16.5" customHeight="1" x14ac:dyDescent="0.35">
      <c r="A58" s="308" t="s">
        <v>354</v>
      </c>
      <c r="B58" s="308"/>
      <c r="C58" s="308"/>
      <c r="D58" s="306">
        <v>0</v>
      </c>
      <c r="E58" s="306">
        <v>0</v>
      </c>
      <c r="F58" s="306">
        <v>0</v>
      </c>
      <c r="G58" s="306">
        <v>9500</v>
      </c>
      <c r="H58" s="306">
        <v>0</v>
      </c>
      <c r="I58" s="306">
        <v>0</v>
      </c>
      <c r="J58" s="306">
        <v>0</v>
      </c>
      <c r="K58" s="306">
        <v>0</v>
      </c>
      <c r="L58" s="306">
        <v>0</v>
      </c>
      <c r="M58" s="306">
        <v>0</v>
      </c>
      <c r="N58" s="306">
        <v>0</v>
      </c>
      <c r="O58" s="306">
        <v>0</v>
      </c>
      <c r="P58" s="306">
        <v>0</v>
      </c>
      <c r="Q58" s="306">
        <v>0</v>
      </c>
      <c r="R58" s="306">
        <v>0</v>
      </c>
      <c r="S58" s="84">
        <f t="shared" si="10"/>
        <v>9500</v>
      </c>
    </row>
    <row r="59" spans="1:19" ht="16.5" customHeight="1" x14ac:dyDescent="0.35">
      <c r="A59" s="309" t="s">
        <v>271</v>
      </c>
      <c r="B59" s="309"/>
      <c r="C59" s="309"/>
      <c r="D59" s="306">
        <v>3400</v>
      </c>
      <c r="E59" s="306">
        <v>0</v>
      </c>
      <c r="F59" s="306">
        <v>0</v>
      </c>
      <c r="G59" s="306">
        <v>0</v>
      </c>
      <c r="H59" s="306">
        <v>1000</v>
      </c>
      <c r="I59" s="306">
        <v>0</v>
      </c>
      <c r="J59" s="306">
        <v>0</v>
      </c>
      <c r="K59" s="306">
        <v>0</v>
      </c>
      <c r="L59" s="306">
        <v>900</v>
      </c>
      <c r="M59" s="306">
        <v>0</v>
      </c>
      <c r="N59" s="306">
        <v>0</v>
      </c>
      <c r="O59" s="306">
        <v>0</v>
      </c>
      <c r="P59" s="306">
        <v>0</v>
      </c>
      <c r="Q59" s="306">
        <v>0</v>
      </c>
      <c r="R59" s="306">
        <v>3000</v>
      </c>
      <c r="S59" s="84">
        <f t="shared" si="10"/>
        <v>8300</v>
      </c>
    </row>
    <row r="60" spans="1:19" ht="16.5" customHeight="1" x14ac:dyDescent="0.35">
      <c r="A60" s="309" t="s">
        <v>420</v>
      </c>
      <c r="B60" s="309"/>
      <c r="C60" s="309"/>
      <c r="D60" s="306">
        <v>830</v>
      </c>
      <c r="E60" s="306">
        <v>830</v>
      </c>
      <c r="F60" s="306">
        <v>830</v>
      </c>
      <c r="G60" s="306">
        <v>830</v>
      </c>
      <c r="H60" s="306">
        <v>830</v>
      </c>
      <c r="I60" s="306">
        <v>830</v>
      </c>
      <c r="J60" s="306">
        <v>830</v>
      </c>
      <c r="K60" s="306">
        <v>830</v>
      </c>
      <c r="L60" s="306">
        <v>830</v>
      </c>
      <c r="M60" s="306">
        <v>830</v>
      </c>
      <c r="N60" s="306">
        <v>830</v>
      </c>
      <c r="O60" s="306">
        <v>830</v>
      </c>
      <c r="P60" s="306">
        <v>830</v>
      </c>
      <c r="Q60" s="306">
        <v>830</v>
      </c>
      <c r="R60" s="306">
        <v>830</v>
      </c>
      <c r="S60" s="84">
        <f t="shared" si="10"/>
        <v>12450</v>
      </c>
    </row>
    <row r="61" spans="1:19" ht="16.5" customHeight="1" x14ac:dyDescent="0.35">
      <c r="A61" s="309" t="s">
        <v>421</v>
      </c>
      <c r="B61" s="309"/>
      <c r="C61" s="309"/>
      <c r="D61" s="306">
        <v>0</v>
      </c>
      <c r="E61" s="306">
        <v>0</v>
      </c>
      <c r="F61" s="306">
        <v>0</v>
      </c>
      <c r="G61" s="306">
        <v>0</v>
      </c>
      <c r="H61" s="306">
        <v>0</v>
      </c>
      <c r="I61" s="306">
        <v>0</v>
      </c>
      <c r="J61" s="306">
        <v>0</v>
      </c>
      <c r="K61" s="306">
        <v>0</v>
      </c>
      <c r="L61" s="306">
        <v>400</v>
      </c>
      <c r="M61" s="306">
        <v>0</v>
      </c>
      <c r="N61" s="306">
        <v>0</v>
      </c>
      <c r="O61" s="306">
        <v>0</v>
      </c>
      <c r="P61" s="306">
        <v>0</v>
      </c>
      <c r="Q61" s="306">
        <v>0</v>
      </c>
      <c r="R61" s="306">
        <v>0</v>
      </c>
      <c r="S61" s="84">
        <f t="shared" si="10"/>
        <v>400</v>
      </c>
    </row>
    <row r="62" spans="1:19" ht="16.5" customHeight="1" x14ac:dyDescent="0.35">
      <c r="A62" s="309" t="s">
        <v>272</v>
      </c>
      <c r="B62" s="309"/>
      <c r="C62" s="309"/>
      <c r="D62" s="306">
        <v>0</v>
      </c>
      <c r="E62" s="306">
        <v>0</v>
      </c>
      <c r="F62" s="306">
        <v>0</v>
      </c>
      <c r="G62" s="306">
        <v>600</v>
      </c>
      <c r="H62" s="306">
        <v>0</v>
      </c>
      <c r="I62" s="306">
        <v>0</v>
      </c>
      <c r="J62" s="306">
        <v>0</v>
      </c>
      <c r="K62" s="306">
        <v>0</v>
      </c>
      <c r="L62" s="306">
        <v>0</v>
      </c>
      <c r="M62" s="306">
        <v>0</v>
      </c>
      <c r="N62" s="306">
        <v>0</v>
      </c>
      <c r="O62" s="306">
        <v>0</v>
      </c>
      <c r="P62" s="306">
        <v>0</v>
      </c>
      <c r="Q62" s="306">
        <v>0</v>
      </c>
      <c r="R62" s="306">
        <v>0</v>
      </c>
      <c r="S62" s="84">
        <f t="shared" si="10"/>
        <v>600</v>
      </c>
    </row>
    <row r="63" spans="1:19" ht="16.5" customHeight="1" x14ac:dyDescent="0.35">
      <c r="A63" s="309" t="s">
        <v>200</v>
      </c>
      <c r="B63" s="309"/>
      <c r="C63" s="309"/>
      <c r="D63" s="306">
        <v>0</v>
      </c>
      <c r="E63" s="306">
        <v>0</v>
      </c>
      <c r="F63" s="306">
        <v>0</v>
      </c>
      <c r="G63" s="306">
        <v>0</v>
      </c>
      <c r="H63" s="306">
        <v>0</v>
      </c>
      <c r="I63" s="306">
        <v>0</v>
      </c>
      <c r="J63" s="306">
        <v>0</v>
      </c>
      <c r="K63" s="306">
        <v>1700</v>
      </c>
      <c r="L63" s="306">
        <v>0</v>
      </c>
      <c r="M63" s="306">
        <v>0</v>
      </c>
      <c r="N63" s="306">
        <v>0</v>
      </c>
      <c r="O63" s="306">
        <v>0</v>
      </c>
      <c r="P63" s="306">
        <v>0</v>
      </c>
      <c r="Q63" s="306">
        <v>0</v>
      </c>
      <c r="R63" s="306">
        <v>0</v>
      </c>
      <c r="S63" s="84">
        <f t="shared" si="10"/>
        <v>1700</v>
      </c>
    </row>
    <row r="64" spans="1:19" ht="16.5" customHeight="1" x14ac:dyDescent="0.35">
      <c r="A64" s="309" t="s">
        <v>273</v>
      </c>
      <c r="B64" s="309"/>
      <c r="C64" s="309"/>
      <c r="D64" s="306">
        <f>$S$64*'Tabell 3.1'!D68/100</f>
        <v>3863.1056547351777</v>
      </c>
      <c r="E64" s="306">
        <f>$S$64*'Tabell 3.1'!E68/100</f>
        <v>3276.2858335858396</v>
      </c>
      <c r="F64" s="306">
        <f>$S$64*'Tabell 3.1'!F68/100</f>
        <v>2913.543959962944</v>
      </c>
      <c r="G64" s="306">
        <f>$S$64*'Tabell 3.1'!G68/100</f>
        <v>2279.3043755364592</v>
      </c>
      <c r="H64" s="306">
        <f>$S$64*'Tabell 3.1'!H68/100</f>
        <v>4535.4204902624506</v>
      </c>
      <c r="I64" s="306">
        <f>$S$64*'Tabell 3.1'!I68/100</f>
        <v>3420.0976845501987</v>
      </c>
      <c r="J64" s="306">
        <f>$S$64*'Tabell 3.1'!J68/100</f>
        <v>4399.9628009175131</v>
      </c>
      <c r="K64" s="306">
        <f>$S$64*'Tabell 3.1'!K68/100</f>
        <v>4277.6437750266796</v>
      </c>
      <c r="L64" s="306">
        <f>$S$64*'Tabell 3.1'!L68/100</f>
        <v>2995.6982226645669</v>
      </c>
      <c r="M64" s="306">
        <f>$S$64*'Tabell 3.1'!M68/100</f>
        <v>3319.9576891787583</v>
      </c>
      <c r="N64" s="306">
        <f>$S$64*'Tabell 3.1'!N68/100</f>
        <v>3756.493099278563</v>
      </c>
      <c r="O64" s="306">
        <f>$S$64*'Tabell 3.1'!O68/100</f>
        <v>5400.8049785130997</v>
      </c>
      <c r="P64" s="306">
        <f>$S$64*'Tabell 3.1'!P68/100</f>
        <v>5744.6204577907602</v>
      </c>
      <c r="Q64" s="306">
        <f>$S$64*'Tabell 3.1'!Q68/100</f>
        <v>5170.6145556422598</v>
      </c>
      <c r="R64" s="306">
        <f>$S$64*'Tabell 3.1'!R68/100</f>
        <v>3646.4464223547448</v>
      </c>
      <c r="S64" s="84">
        <v>59000.000000000015</v>
      </c>
    </row>
    <row r="65" spans="1:35" ht="16.5" customHeight="1" x14ac:dyDescent="0.35">
      <c r="A65" s="309" t="s">
        <v>275</v>
      </c>
      <c r="B65" s="309"/>
      <c r="C65" s="309"/>
      <c r="D65" s="306">
        <f>$S$65*'Tabell 3.1'!D71/100</f>
        <v>1231.8167514234742</v>
      </c>
      <c r="E65" s="306">
        <f>$S$65*'Tabell 3.1'!E71/100</f>
        <v>1082.0282487096813</v>
      </c>
      <c r="F65" s="306">
        <f>$S$65*'Tabell 3.1'!F71/100</f>
        <v>1077.0740754846991</v>
      </c>
      <c r="G65" s="306">
        <f>$S$65*'Tabell 3.1'!G71/100</f>
        <v>936.70427486116637</v>
      </c>
      <c r="H65" s="306">
        <f>$S$65*'Tabell 3.1'!H71/100</f>
        <v>2392.1889591510958</v>
      </c>
      <c r="I65" s="306">
        <f>$S$65*'Tabell 3.1'!I71/100</f>
        <v>1803.8123694681854</v>
      </c>
      <c r="J65" s="306">
        <f>$S$65*'Tabell 3.1'!J71/100</f>
        <v>2286.1564052688227</v>
      </c>
      <c r="K65" s="306">
        <f>$S$65*'Tabell 3.1'!K71/100</f>
        <v>2048.0302888753804</v>
      </c>
      <c r="L65" s="306">
        <f>$S$65*'Tabell 3.1'!L71/100</f>
        <v>1286.6809397703946</v>
      </c>
      <c r="M65" s="306">
        <f>$S$65*'Tabell 3.1'!M71/100</f>
        <v>1335.5830382954432</v>
      </c>
      <c r="N65" s="306">
        <f>$S$65*'Tabell 3.1'!N71/100</f>
        <v>1540.8072482861796</v>
      </c>
      <c r="O65" s="306">
        <f>$S$65*'Tabell 3.1'!O71/100</f>
        <v>2223.570646687499</v>
      </c>
      <c r="P65" s="306">
        <f>$S$65*'Tabell 3.1'!P71/100</f>
        <v>2969.4912385909424</v>
      </c>
      <c r="Q65" s="306">
        <f>$S$65*'Tabell 3.1'!Q71/100</f>
        <v>2725.6313811105383</v>
      </c>
      <c r="R65" s="306">
        <f>$S$65*'Tabell 3.1'!R71/100</f>
        <v>1060.4241340164983</v>
      </c>
      <c r="S65" s="84">
        <v>26000</v>
      </c>
    </row>
    <row r="66" spans="1:35" ht="16.5" customHeight="1" x14ac:dyDescent="0.35">
      <c r="A66" s="332" t="s">
        <v>461</v>
      </c>
      <c r="B66" s="332"/>
      <c r="C66" s="332"/>
      <c r="D66" s="333">
        <v>0</v>
      </c>
      <c r="E66" s="333">
        <v>0</v>
      </c>
      <c r="F66" s="333">
        <v>0</v>
      </c>
      <c r="G66" s="333">
        <v>0</v>
      </c>
      <c r="H66" s="333">
        <v>0</v>
      </c>
      <c r="I66" s="333">
        <v>0</v>
      </c>
      <c r="J66" s="333">
        <v>4700</v>
      </c>
      <c r="K66" s="333">
        <v>0</v>
      </c>
      <c r="L66" s="333">
        <v>0</v>
      </c>
      <c r="M66" s="333">
        <v>0</v>
      </c>
      <c r="N66" s="333">
        <v>0</v>
      </c>
      <c r="O66" s="333">
        <v>1800</v>
      </c>
      <c r="P66" s="333">
        <v>0</v>
      </c>
      <c r="Q66" s="333">
        <v>0</v>
      </c>
      <c r="R66" s="333">
        <v>0</v>
      </c>
      <c r="S66" s="276">
        <f t="shared" ref="S66:S70" si="11">SUM(D66:R66)</f>
        <v>6500</v>
      </c>
    </row>
    <row r="67" spans="1:35" ht="16.5" customHeight="1" x14ac:dyDescent="0.35">
      <c r="A67" s="309" t="s">
        <v>44</v>
      </c>
      <c r="B67" s="309"/>
      <c r="C67" s="309"/>
      <c r="D67" s="306">
        <v>836</v>
      </c>
      <c r="E67" s="306">
        <v>1032</v>
      </c>
      <c r="F67" s="306">
        <v>0</v>
      </c>
      <c r="G67" s="306">
        <v>765</v>
      </c>
      <c r="H67" s="306">
        <v>0</v>
      </c>
      <c r="I67" s="306">
        <v>0</v>
      </c>
      <c r="J67" s="306">
        <v>643</v>
      </c>
      <c r="K67" s="306">
        <v>0</v>
      </c>
      <c r="L67" s="306">
        <v>519</v>
      </c>
      <c r="M67" s="306">
        <v>952</v>
      </c>
      <c r="N67" s="306">
        <v>0</v>
      </c>
      <c r="O67" s="306">
        <v>280</v>
      </c>
      <c r="P67" s="306">
        <v>1898</v>
      </c>
      <c r="Q67" s="306">
        <v>1266</v>
      </c>
      <c r="R67" s="306">
        <v>715</v>
      </c>
      <c r="S67" s="84">
        <f t="shared" si="11"/>
        <v>8906</v>
      </c>
    </row>
    <row r="68" spans="1:35" ht="16.5" customHeight="1" x14ac:dyDescent="0.35">
      <c r="A68" s="308" t="s">
        <v>17</v>
      </c>
      <c r="B68" s="308"/>
      <c r="C68" s="308"/>
      <c r="D68" s="306">
        <v>6365</v>
      </c>
      <c r="E68" s="306">
        <v>4161</v>
      </c>
      <c r="F68" s="306">
        <v>3258</v>
      </c>
      <c r="G68" s="306">
        <v>204</v>
      </c>
      <c r="H68" s="306">
        <v>0</v>
      </c>
      <c r="I68" s="306">
        <v>0</v>
      </c>
      <c r="J68" s="306">
        <v>0</v>
      </c>
      <c r="K68" s="306">
        <v>0</v>
      </c>
      <c r="L68" s="306">
        <v>1859</v>
      </c>
      <c r="M68" s="306">
        <v>4177</v>
      </c>
      <c r="N68" s="306">
        <v>4570</v>
      </c>
      <c r="O68" s="306">
        <v>6736</v>
      </c>
      <c r="P68" s="306">
        <v>6193</v>
      </c>
      <c r="Q68" s="306">
        <v>0</v>
      </c>
      <c r="R68" s="306">
        <v>3103</v>
      </c>
      <c r="S68" s="84">
        <f t="shared" si="11"/>
        <v>40626</v>
      </c>
    </row>
    <row r="69" spans="1:35" ht="16.5" customHeight="1" x14ac:dyDescent="0.35">
      <c r="A69" s="332" t="s">
        <v>460</v>
      </c>
      <c r="B69" s="332"/>
      <c r="C69" s="332"/>
      <c r="D69" s="333">
        <v>600</v>
      </c>
      <c r="E69" s="333">
        <v>600</v>
      </c>
      <c r="F69" s="333">
        <v>600</v>
      </c>
      <c r="G69" s="333">
        <v>600</v>
      </c>
      <c r="H69" s="333">
        <v>600</v>
      </c>
      <c r="I69" s="333">
        <v>600</v>
      </c>
      <c r="J69" s="333">
        <v>600</v>
      </c>
      <c r="K69" s="333">
        <v>600</v>
      </c>
      <c r="L69" s="333">
        <v>600</v>
      </c>
      <c r="M69" s="333">
        <v>600</v>
      </c>
      <c r="N69" s="333">
        <v>600</v>
      </c>
      <c r="O69" s="333">
        <v>600</v>
      </c>
      <c r="P69" s="333">
        <v>600</v>
      </c>
      <c r="Q69" s="333">
        <v>600</v>
      </c>
      <c r="R69" s="333">
        <v>600</v>
      </c>
      <c r="S69" s="276">
        <f t="shared" si="11"/>
        <v>9000</v>
      </c>
    </row>
    <row r="70" spans="1:35" ht="16.5" customHeight="1" x14ac:dyDescent="0.35">
      <c r="A70" s="445" t="s">
        <v>248</v>
      </c>
      <c r="B70" s="445"/>
      <c r="C70" s="445"/>
      <c r="D70" s="333">
        <v>2134</v>
      </c>
      <c r="E70" s="333">
        <v>512</v>
      </c>
      <c r="F70" s="333">
        <v>249</v>
      </c>
      <c r="G70" s="333">
        <v>-836</v>
      </c>
      <c r="H70" s="333">
        <v>-1218</v>
      </c>
      <c r="I70" s="333">
        <v>289</v>
      </c>
      <c r="J70" s="333">
        <v>677</v>
      </c>
      <c r="K70" s="333">
        <v>230</v>
      </c>
      <c r="L70" s="333">
        <v>774</v>
      </c>
      <c r="M70" s="333">
        <v>-842</v>
      </c>
      <c r="N70" s="333">
        <v>690</v>
      </c>
      <c r="O70" s="333">
        <v>1066</v>
      </c>
      <c r="P70" s="333">
        <v>2378</v>
      </c>
      <c r="Q70" s="333">
        <v>225</v>
      </c>
      <c r="R70" s="333">
        <v>2463</v>
      </c>
      <c r="S70" s="276">
        <f t="shared" si="11"/>
        <v>8791</v>
      </c>
      <c r="AA70" s="418"/>
      <c r="AB70" s="418"/>
      <c r="AC70" s="418"/>
      <c r="AD70" s="418"/>
      <c r="AE70" s="418"/>
      <c r="AF70" s="418"/>
      <c r="AG70" s="418"/>
      <c r="AH70" s="418"/>
      <c r="AI70" s="418"/>
    </row>
    <row r="71" spans="1:35" ht="16.5" customHeight="1" x14ac:dyDescent="0.35">
      <c r="A71" s="436" t="s">
        <v>455</v>
      </c>
      <c r="B71" s="436"/>
      <c r="C71" s="436"/>
      <c r="D71" s="335">
        <v>-3055.0816168243778</v>
      </c>
      <c r="E71" s="335">
        <v>-2802.0783864251162</v>
      </c>
      <c r="F71" s="335">
        <v>-2235.2779262698587</v>
      </c>
      <c r="G71" s="335">
        <v>-1880.2744307617991</v>
      </c>
      <c r="H71" s="335">
        <v>-2928.9611872079677</v>
      </c>
      <c r="I71" s="335">
        <v>-1637.2284143769975</v>
      </c>
      <c r="J71" s="335">
        <v>-3528.3437436246063</v>
      </c>
      <c r="K71" s="335">
        <v>-2482.6446983072237</v>
      </c>
      <c r="L71" s="335">
        <v>-2871.5583261575912</v>
      </c>
      <c r="M71" s="335">
        <v>-2654.6346256792008</v>
      </c>
      <c r="N71" s="335">
        <v>-3425.68332448298</v>
      </c>
      <c r="O71" s="335">
        <v>-3720.9218926428571</v>
      </c>
      <c r="P71" s="335">
        <v>-3221.0293078509471</v>
      </c>
      <c r="Q71" s="335">
        <v>-3102.3528178266456</v>
      </c>
      <c r="R71" s="335">
        <v>-2775.2544460005333</v>
      </c>
      <c r="S71" s="335">
        <f>SUM(D71:R71)</f>
        <v>-42321.325144438699</v>
      </c>
    </row>
    <row r="72" spans="1:35" ht="16.5" customHeight="1" thickBot="1" x14ac:dyDescent="0.4">
      <c r="A72" s="441" t="s">
        <v>0</v>
      </c>
      <c r="B72" s="441"/>
      <c r="C72" s="441"/>
      <c r="D72" s="222">
        <f>SUM(D54:D71)</f>
        <v>21204.840789334274</v>
      </c>
      <c r="E72" s="222">
        <f t="shared" ref="E72:S72" si="12">SUM(E54:E71)</f>
        <v>10303.871670642417</v>
      </c>
      <c r="F72" s="222">
        <f t="shared" si="12"/>
        <v>8092.3401091777851</v>
      </c>
      <c r="G72" s="222">
        <f t="shared" si="12"/>
        <v>21860.588211643328</v>
      </c>
      <c r="H72" s="222">
        <f t="shared" si="12"/>
        <v>9107.9241351264482</v>
      </c>
      <c r="I72" s="222">
        <f t="shared" si="12"/>
        <v>6005.6816396413869</v>
      </c>
      <c r="J72" s="222">
        <f t="shared" si="12"/>
        <v>12594.871048875788</v>
      </c>
      <c r="K72" s="222">
        <f t="shared" si="12"/>
        <v>9088.0293655948371</v>
      </c>
      <c r="L72" s="222">
        <f t="shared" si="12"/>
        <v>9345.0782222803282</v>
      </c>
      <c r="M72" s="222">
        <f t="shared" si="12"/>
        <v>8417.9061017950007</v>
      </c>
      <c r="N72" s="222">
        <f t="shared" si="12"/>
        <v>9261.6170230817625</v>
      </c>
      <c r="O72" s="222">
        <f t="shared" si="12"/>
        <v>20203.276168115703</v>
      </c>
      <c r="P72" s="222">
        <f t="shared" si="12"/>
        <v>18792.082388530758</v>
      </c>
      <c r="Q72" s="222">
        <f t="shared" si="12"/>
        <v>8414.893118926153</v>
      </c>
      <c r="R72" s="222">
        <f t="shared" si="12"/>
        <v>13342.616110370709</v>
      </c>
      <c r="S72" s="222">
        <f t="shared" si="12"/>
        <v>186035.61610313668</v>
      </c>
    </row>
    <row r="73" spans="1:35" ht="16.5" customHeight="1" thickBot="1" x14ac:dyDescent="0.4">
      <c r="A73" s="426"/>
      <c r="B73" s="426"/>
      <c r="C73" s="426"/>
      <c r="D73" s="417"/>
      <c r="E73" s="417"/>
      <c r="F73" s="417"/>
      <c r="G73" s="417"/>
      <c r="H73" s="417"/>
      <c r="I73" s="417"/>
      <c r="J73" s="417"/>
      <c r="K73" s="417"/>
      <c r="L73" s="417"/>
      <c r="M73" s="417"/>
      <c r="N73" s="417"/>
      <c r="O73" s="417"/>
      <c r="P73" s="417"/>
      <c r="Q73" s="417"/>
      <c r="R73" s="417"/>
      <c r="S73" s="417"/>
    </row>
    <row r="74" spans="1:35" ht="16.5" customHeight="1" x14ac:dyDescent="0.35">
      <c r="A74" s="446" t="str">
        <f>'Tabell 2.1'!A42</f>
        <v>FO4A Sosiale tjenester</v>
      </c>
      <c r="B74" s="446"/>
      <c r="C74" s="446"/>
      <c r="D74" s="227"/>
      <c r="E74" s="227"/>
      <c r="F74" s="227"/>
      <c r="G74" s="227"/>
      <c r="H74" s="227"/>
      <c r="I74" s="227"/>
      <c r="J74" s="227"/>
      <c r="K74" s="227"/>
      <c r="L74" s="227"/>
      <c r="M74" s="227"/>
      <c r="N74" s="227"/>
      <c r="O74" s="227"/>
      <c r="P74" s="227"/>
      <c r="Q74" s="227"/>
      <c r="R74" s="227"/>
      <c r="S74" s="227"/>
    </row>
    <row r="75" spans="1:35" ht="16.5" customHeight="1" x14ac:dyDescent="0.35">
      <c r="A75" s="308" t="s">
        <v>45</v>
      </c>
      <c r="B75" s="308"/>
      <c r="C75" s="308"/>
      <c r="D75" s="310">
        <v>0</v>
      </c>
      <c r="E75" s="310">
        <v>3700</v>
      </c>
      <c r="F75" s="310">
        <v>0</v>
      </c>
      <c r="G75" s="310">
        <v>0</v>
      </c>
      <c r="H75" s="310">
        <v>0</v>
      </c>
      <c r="I75" s="310">
        <v>0</v>
      </c>
      <c r="J75" s="310">
        <v>0</v>
      </c>
      <c r="K75" s="310">
        <v>0</v>
      </c>
      <c r="L75" s="310">
        <v>0</v>
      </c>
      <c r="M75" s="310">
        <v>0</v>
      </c>
      <c r="N75" s="310">
        <v>0</v>
      </c>
      <c r="O75" s="310">
        <v>0</v>
      </c>
      <c r="P75" s="310">
        <v>0</v>
      </c>
      <c r="Q75" s="310">
        <v>0</v>
      </c>
      <c r="R75" s="310"/>
      <c r="S75" s="85">
        <f>SUM(D75:R75)</f>
        <v>3700</v>
      </c>
    </row>
    <row r="76" spans="1:35" ht="16.5" customHeight="1" x14ac:dyDescent="0.35">
      <c r="A76" s="307" t="s">
        <v>46</v>
      </c>
      <c r="B76" s="307"/>
      <c r="C76" s="307"/>
      <c r="D76" s="310">
        <f>$S76*'Tabell 3.1'!D$83/100</f>
        <v>3752.6466874396533</v>
      </c>
      <c r="E76" s="310">
        <f>$S76*'Tabell 3.1'!E$83/100</f>
        <v>3185.7904768501962</v>
      </c>
      <c r="F76" s="310">
        <f>$S76*'Tabell 3.1'!F$83/100</f>
        <v>1967.7113792404257</v>
      </c>
      <c r="G76" s="310">
        <f>$S76*'Tabell 3.1'!G$83/100</f>
        <v>1589.1055260409253</v>
      </c>
      <c r="H76" s="310">
        <f>$S76*'Tabell 3.1'!H$83/100</f>
        <v>2043.6940412975944</v>
      </c>
      <c r="I76" s="310">
        <f>$S76*'Tabell 3.1'!I$83/100</f>
        <v>739.90170001649199</v>
      </c>
      <c r="J76" s="310">
        <f>$S76*'Tabell 3.1'!J$83/100</f>
        <v>1060.7888272733121</v>
      </c>
      <c r="K76" s="310">
        <f>$S76*'Tabell 3.1'!K$83/100</f>
        <v>1343.3467545257618</v>
      </c>
      <c r="L76" s="310">
        <f>$S76*'Tabell 3.1'!L$83/100</f>
        <v>1969.123805355799</v>
      </c>
      <c r="M76" s="310">
        <f>$S76*'Tabell 3.1'!M$83/100</f>
        <v>1779.2241889194529</v>
      </c>
      <c r="N76" s="310">
        <f>$S76*'Tabell 3.1'!N$83/100</f>
        <v>2569.1033374707094</v>
      </c>
      <c r="O76" s="310">
        <f>$S76*'Tabell 3.1'!O$83/100</f>
        <v>3087.3978355769837</v>
      </c>
      <c r="P76" s="310">
        <f>$S76*'Tabell 3.1'!P$83/100</f>
        <v>1677.5683073152331</v>
      </c>
      <c r="Q76" s="310">
        <f>$S76*'Tabell 3.1'!Q$83/100</f>
        <v>1258.8934556029844</v>
      </c>
      <c r="R76" s="310">
        <f>$S76*'Tabell 3.1'!R$83/100</f>
        <v>2825.7036770744762</v>
      </c>
      <c r="S76" s="85">
        <v>30850</v>
      </c>
    </row>
    <row r="77" spans="1:35" ht="16.5" customHeight="1" x14ac:dyDescent="0.35">
      <c r="A77" s="307" t="s">
        <v>204</v>
      </c>
      <c r="B77" s="307"/>
      <c r="C77" s="307"/>
      <c r="D77" s="310">
        <f>$S77*'Tabell 3.1'!D$83/100</f>
        <v>7237.681617590255</v>
      </c>
      <c r="E77" s="310">
        <f>$S77*'Tabell 3.1'!E$83/100</f>
        <v>6144.393302190816</v>
      </c>
      <c r="F77" s="310">
        <f>$S77*'Tabell 3.1'!F$83/100</f>
        <v>3795.0997427813722</v>
      </c>
      <c r="G77" s="310">
        <f>$S77*'Tabell 3.1'!G$83/100</f>
        <v>3064.8874813431134</v>
      </c>
      <c r="H77" s="310">
        <f>$S77*'Tabell 3.1'!H$83/100</f>
        <v>3941.6465302174024</v>
      </c>
      <c r="I77" s="310">
        <f>$S77*'Tabell 3.1'!I$83/100</f>
        <v>1427.0389352019861</v>
      </c>
      <c r="J77" s="310">
        <f>$S77*'Tabell 3.1'!J$83/100</f>
        <v>2045.9298289388028</v>
      </c>
      <c r="K77" s="310">
        <f>$S77*'Tabell 3.1'!K$83/100</f>
        <v>2590.8956853900427</v>
      </c>
      <c r="L77" s="310">
        <f>$S77*'Tabell 3.1'!L$83/100</f>
        <v>3797.8238709455436</v>
      </c>
      <c r="M77" s="310">
        <f>$S77*'Tabell 3.1'!M$83/100</f>
        <v>3431.5669121785236</v>
      </c>
      <c r="N77" s="310">
        <f>$S77*'Tabell 3.1'!N$83/100</f>
        <v>4954.9967124637669</v>
      </c>
      <c r="O77" s="310">
        <f>$S77*'Tabell 3.1'!O$83/100</f>
        <v>5954.6246747757068</v>
      </c>
      <c r="P77" s="310">
        <f>$S77*'Tabell 3.1'!P$83/100</f>
        <v>3235.5045149191692</v>
      </c>
      <c r="Q77" s="310">
        <f>$S77*'Tabell 3.1'!Q$83/100</f>
        <v>2428.0116890884142</v>
      </c>
      <c r="R77" s="310">
        <f>$S77*'Tabell 3.1'!R$83/100</f>
        <v>5449.8985019750835</v>
      </c>
      <c r="S77" s="85">
        <v>59500</v>
      </c>
    </row>
    <row r="78" spans="1:35" ht="16.5" customHeight="1" x14ac:dyDescent="0.35">
      <c r="A78" s="308" t="s">
        <v>47</v>
      </c>
      <c r="B78" s="308"/>
      <c r="C78" s="308"/>
      <c r="D78" s="310">
        <v>0</v>
      </c>
      <c r="E78" s="310">
        <v>0</v>
      </c>
      <c r="F78" s="310">
        <v>0</v>
      </c>
      <c r="G78" s="310">
        <v>0</v>
      </c>
      <c r="H78" s="310">
        <v>0</v>
      </c>
      <c r="I78" s="310">
        <v>300</v>
      </c>
      <c r="J78" s="310">
        <v>0</v>
      </c>
      <c r="K78" s="310">
        <v>0</v>
      </c>
      <c r="L78" s="310">
        <v>0</v>
      </c>
      <c r="M78" s="310">
        <v>0</v>
      </c>
      <c r="N78" s="310">
        <v>0</v>
      </c>
      <c r="O78" s="310">
        <v>0</v>
      </c>
      <c r="P78" s="310">
        <v>0</v>
      </c>
      <c r="Q78" s="310">
        <v>0</v>
      </c>
      <c r="R78" s="310">
        <v>0</v>
      </c>
      <c r="S78" s="85">
        <f>SUM(D78:R78)</f>
        <v>300</v>
      </c>
    </row>
    <row r="79" spans="1:35" ht="16.5" customHeight="1" x14ac:dyDescent="0.35">
      <c r="A79" s="307" t="s">
        <v>428</v>
      </c>
      <c r="B79" s="307"/>
      <c r="C79" s="307"/>
      <c r="D79" s="310">
        <v>825</v>
      </c>
      <c r="E79" s="310">
        <v>0</v>
      </c>
      <c r="F79" s="310">
        <v>0</v>
      </c>
      <c r="G79" s="310">
        <v>0</v>
      </c>
      <c r="H79" s="310">
        <v>0</v>
      </c>
      <c r="I79" s="310">
        <v>0</v>
      </c>
      <c r="J79" s="310">
        <v>825</v>
      </c>
      <c r="K79" s="310">
        <v>0</v>
      </c>
      <c r="L79" s="310">
        <v>0</v>
      </c>
      <c r="M79" s="310">
        <v>0</v>
      </c>
      <c r="N79" s="310">
        <v>1650</v>
      </c>
      <c r="O79" s="310">
        <v>825</v>
      </c>
      <c r="P79" s="310">
        <v>825</v>
      </c>
      <c r="Q79" s="310"/>
      <c r="R79" s="310">
        <v>825</v>
      </c>
      <c r="S79" s="85">
        <f>SUM(D79:R79)</f>
        <v>5775</v>
      </c>
    </row>
    <row r="80" spans="1:35" ht="16.5" customHeight="1" x14ac:dyDescent="0.35">
      <c r="A80" s="307" t="s">
        <v>436</v>
      </c>
      <c r="B80" s="307"/>
      <c r="C80" s="307"/>
      <c r="D80" s="310">
        <v>0</v>
      </c>
      <c r="E80" s="310">
        <v>3000</v>
      </c>
      <c r="F80" s="310">
        <v>0</v>
      </c>
      <c r="G80" s="310">
        <v>0</v>
      </c>
      <c r="H80" s="310">
        <v>0</v>
      </c>
      <c r="I80" s="310">
        <v>0</v>
      </c>
      <c r="J80" s="310">
        <v>0</v>
      </c>
      <c r="K80" s="310">
        <v>0</v>
      </c>
      <c r="L80" s="310">
        <v>0</v>
      </c>
      <c r="M80" s="310">
        <v>0</v>
      </c>
      <c r="N80" s="310">
        <v>0</v>
      </c>
      <c r="O80" s="310">
        <v>0</v>
      </c>
      <c r="P80" s="310">
        <v>0</v>
      </c>
      <c r="Q80" s="310">
        <v>0</v>
      </c>
      <c r="R80" s="310">
        <v>0</v>
      </c>
      <c r="S80" s="85">
        <f>SUM(D80:R80)</f>
        <v>3000</v>
      </c>
      <c r="T80" s="420"/>
      <c r="U80" s="420"/>
      <c r="V80" s="420"/>
      <c r="W80" s="420"/>
      <c r="X80" s="420"/>
      <c r="Y80" s="420"/>
      <c r="Z80" s="420"/>
    </row>
    <row r="81" spans="1:26" ht="16.5" customHeight="1" x14ac:dyDescent="0.35">
      <c r="A81" s="307" t="s">
        <v>429</v>
      </c>
      <c r="B81" s="307"/>
      <c r="C81" s="307"/>
      <c r="D81" s="310">
        <f>$S81*'Tabell 3.1'!D$83/100</f>
        <v>2600.091505478852</v>
      </c>
      <c r="E81" s="310">
        <f>$S81*'Tabell 3.1'!E$83/100</f>
        <v>2207.3345686441799</v>
      </c>
      <c r="F81" s="310">
        <f>$S81*'Tabell 3.1'!F$83/100</f>
        <v>1363.36566389835</v>
      </c>
      <c r="G81" s="310">
        <f>$S81*'Tabell 3.1'!G$83/100</f>
        <v>1101.0415111547738</v>
      </c>
      <c r="H81" s="310">
        <f>$S81*'Tabell 3.1'!H$83/100</f>
        <v>1416.0116736705374</v>
      </c>
      <c r="I81" s="310">
        <f>$S81*'Tabell 3.1'!I$83/100</f>
        <v>512.65474352844456</v>
      </c>
      <c r="J81" s="310">
        <f>$S81*'Tabell 3.1'!J$83/100</f>
        <v>734.98739653053633</v>
      </c>
      <c r="K81" s="310">
        <f>$S81*'Tabell 3.1'!K$83/100</f>
        <v>930.76294580188505</v>
      </c>
      <c r="L81" s="310">
        <f>$S81*'Tabell 3.1'!L$83/100</f>
        <v>1364.3442897724537</v>
      </c>
      <c r="M81" s="310">
        <f>$S81*'Tabell 3.1'!M$83/100</f>
        <v>1232.7687856775788</v>
      </c>
      <c r="N81" s="310">
        <f>$S81*'Tabell 3.1'!N$83/100</f>
        <v>1780.0513399817314</v>
      </c>
      <c r="O81" s="310">
        <f>$S81*'Tabell 3.1'!O$83/100</f>
        <v>2139.1613852660626</v>
      </c>
      <c r="P81" s="310">
        <f>$S81*'Tabell 3.1'!P$83/100</f>
        <v>1162.3346051495334</v>
      </c>
      <c r="Q81" s="310">
        <f>$S81*'Tabell 3.1'!Q$83/100</f>
        <v>872.24789671033363</v>
      </c>
      <c r="R81" s="310">
        <f>$S81*'Tabell 3.1'!R$83/100</f>
        <v>1957.8416887347464</v>
      </c>
      <c r="S81" s="85">
        <v>21375</v>
      </c>
      <c r="T81" s="420"/>
      <c r="U81" s="420"/>
      <c r="V81" s="420"/>
      <c r="W81" s="420"/>
      <c r="X81" s="420"/>
      <c r="Y81" s="420"/>
      <c r="Z81" s="420"/>
    </row>
    <row r="82" spans="1:26" ht="16.5" customHeight="1" x14ac:dyDescent="0.35">
      <c r="A82" s="307" t="s">
        <v>304</v>
      </c>
      <c r="B82" s="307"/>
      <c r="C82" s="307"/>
      <c r="D82" s="310">
        <v>0</v>
      </c>
      <c r="E82" s="310">
        <v>0</v>
      </c>
      <c r="F82" s="310">
        <v>1755</v>
      </c>
      <c r="G82" s="310">
        <v>0</v>
      </c>
      <c r="H82" s="310">
        <v>0</v>
      </c>
      <c r="I82" s="310">
        <v>0</v>
      </c>
      <c r="J82" s="310">
        <v>0</v>
      </c>
      <c r="K82" s="310">
        <v>0</v>
      </c>
      <c r="L82" s="310">
        <v>0</v>
      </c>
      <c r="M82" s="310">
        <v>0</v>
      </c>
      <c r="N82" s="310">
        <v>0</v>
      </c>
      <c r="O82" s="310">
        <v>0</v>
      </c>
      <c r="P82" s="310">
        <v>0</v>
      </c>
      <c r="Q82" s="310">
        <v>0</v>
      </c>
      <c r="R82" s="310">
        <v>0</v>
      </c>
      <c r="S82" s="85">
        <f>SUM(D82:R82)</f>
        <v>1755</v>
      </c>
      <c r="T82" s="420"/>
      <c r="U82" s="420"/>
      <c r="V82" s="420"/>
      <c r="W82" s="420"/>
      <c r="X82" s="420"/>
      <c r="Y82" s="420"/>
      <c r="Z82" s="420"/>
    </row>
    <row r="83" spans="1:26" ht="16.5" customHeight="1" x14ac:dyDescent="0.35">
      <c r="A83" s="307" t="s">
        <v>183</v>
      </c>
      <c r="B83" s="307"/>
      <c r="C83" s="307"/>
      <c r="D83" s="310">
        <v>520</v>
      </c>
      <c r="E83" s="310">
        <v>520</v>
      </c>
      <c r="F83" s="310">
        <v>520</v>
      </c>
      <c r="G83" s="310">
        <v>520</v>
      </c>
      <c r="H83" s="310">
        <v>520</v>
      </c>
      <c r="I83" s="310">
        <v>520</v>
      </c>
      <c r="J83" s="310">
        <v>520</v>
      </c>
      <c r="K83" s="310">
        <v>520</v>
      </c>
      <c r="L83" s="310">
        <v>520</v>
      </c>
      <c r="M83" s="310">
        <v>520</v>
      </c>
      <c r="N83" s="310">
        <v>520</v>
      </c>
      <c r="O83" s="310">
        <v>520</v>
      </c>
      <c r="P83" s="310">
        <v>520</v>
      </c>
      <c r="Q83" s="310">
        <v>520</v>
      </c>
      <c r="R83" s="310">
        <v>520</v>
      </c>
      <c r="S83" s="85">
        <f>SUM(D83:R83)</f>
        <v>7800</v>
      </c>
      <c r="T83" s="420"/>
      <c r="U83" s="420"/>
      <c r="V83" s="420"/>
      <c r="W83" s="420"/>
      <c r="X83" s="420"/>
      <c r="Y83" s="420"/>
      <c r="Z83" s="420"/>
    </row>
    <row r="84" spans="1:26" ht="16.5" customHeight="1" x14ac:dyDescent="0.35">
      <c r="A84" s="436" t="s">
        <v>455</v>
      </c>
      <c r="B84" s="436"/>
      <c r="C84" s="436"/>
      <c r="D84" s="335">
        <v>-636.41397280490867</v>
      </c>
      <c r="E84" s="335">
        <v>-616.18635663390683</v>
      </c>
      <c r="F84" s="335">
        <v>-333.62645092008762</v>
      </c>
      <c r="G84" s="335">
        <v>-274.12944659187673</v>
      </c>
      <c r="H84" s="335">
        <v>-286.32467576705005</v>
      </c>
      <c r="I84" s="335">
        <v>-78.700265619441083</v>
      </c>
      <c r="J84" s="335">
        <v>-188.53148529685424</v>
      </c>
      <c r="K84" s="335">
        <v>-169.90479550150684</v>
      </c>
      <c r="L84" s="335">
        <v>-407.86320456450596</v>
      </c>
      <c r="M84" s="335">
        <v>-307.94613750217775</v>
      </c>
      <c r="N84" s="335">
        <v>-514.6458844729525</v>
      </c>
      <c r="O84" s="335">
        <v>-460.51935791551017</v>
      </c>
      <c r="P84" s="335">
        <v>-206.12535357625123</v>
      </c>
      <c r="Q84" s="335">
        <v>-165.07705544480783</v>
      </c>
      <c r="R84" s="335">
        <v>-467.10401859399366</v>
      </c>
      <c r="S84" s="413">
        <f>SUM(D84:R84)</f>
        <v>-5113.0984612058319</v>
      </c>
      <c r="T84" s="420"/>
      <c r="U84" s="420"/>
      <c r="V84" s="420"/>
      <c r="W84" s="420"/>
      <c r="X84" s="420"/>
      <c r="Y84" s="420"/>
      <c r="Z84" s="420"/>
    </row>
    <row r="85" spans="1:26" ht="16.5" customHeight="1" thickBot="1" x14ac:dyDescent="0.4">
      <c r="A85" s="447" t="s">
        <v>0</v>
      </c>
      <c r="B85" s="447"/>
      <c r="C85" s="447"/>
      <c r="D85" s="223">
        <f>SUM(D75:D84)</f>
        <v>14299.005837703851</v>
      </c>
      <c r="E85" s="223">
        <f t="shared" ref="E85:S85" si="13">SUM(E75:E84)</f>
        <v>18141.331991051287</v>
      </c>
      <c r="F85" s="223">
        <f t="shared" si="13"/>
        <v>9067.5503350000599</v>
      </c>
      <c r="G85" s="223">
        <f t="shared" si="13"/>
        <v>6000.905071946936</v>
      </c>
      <c r="H85" s="223">
        <f t="shared" si="13"/>
        <v>7635.0275694184838</v>
      </c>
      <c r="I85" s="223">
        <f t="shared" si="13"/>
        <v>3420.8951131274816</v>
      </c>
      <c r="J85" s="223">
        <f t="shared" si="13"/>
        <v>4998.174567445797</v>
      </c>
      <c r="K85" s="223">
        <f t="shared" si="13"/>
        <v>5215.1005902161833</v>
      </c>
      <c r="L85" s="223">
        <f t="shared" si="13"/>
        <v>7243.4287615092899</v>
      </c>
      <c r="M85" s="223">
        <f t="shared" si="13"/>
        <v>6655.6137492733787</v>
      </c>
      <c r="N85" s="223">
        <f t="shared" si="13"/>
        <v>10959.505505443256</v>
      </c>
      <c r="O85" s="223">
        <f t="shared" si="13"/>
        <v>12065.664537703244</v>
      </c>
      <c r="P85" s="223">
        <f t="shared" si="13"/>
        <v>7214.2820738076844</v>
      </c>
      <c r="Q85" s="223">
        <f t="shared" si="13"/>
        <v>4914.0759859569243</v>
      </c>
      <c r="R85" s="223">
        <f t="shared" si="13"/>
        <v>11111.339849190314</v>
      </c>
      <c r="S85" s="223">
        <f t="shared" si="13"/>
        <v>128941.90153879416</v>
      </c>
      <c r="T85" s="420"/>
      <c r="U85" s="420"/>
      <c r="V85" s="420"/>
      <c r="W85" s="420"/>
      <c r="X85" s="420"/>
      <c r="Y85" s="420"/>
      <c r="Z85" s="420"/>
    </row>
    <row r="86" spans="1:26" ht="16.5" customHeight="1" thickBot="1" x14ac:dyDescent="0.4">
      <c r="A86" s="426"/>
      <c r="B86" s="426"/>
      <c r="C86" s="426"/>
      <c r="D86" s="417"/>
      <c r="E86" s="417"/>
      <c r="F86" s="417"/>
      <c r="G86" s="417"/>
      <c r="H86" s="417"/>
      <c r="I86" s="417"/>
      <c r="J86" s="417"/>
      <c r="K86" s="417"/>
      <c r="L86" s="417"/>
      <c r="M86" s="417"/>
      <c r="N86" s="417"/>
      <c r="O86" s="417"/>
      <c r="P86" s="417"/>
      <c r="Q86" s="417"/>
      <c r="R86" s="417"/>
      <c r="S86" s="417"/>
    </row>
    <row r="87" spans="1:26" ht="16.5" customHeight="1" x14ac:dyDescent="0.35">
      <c r="A87" s="448" t="str">
        <f>'Tabell 2.1'!A48</f>
        <v>FO4B Kvalifiseringsprogram (KVP)</v>
      </c>
      <c r="B87" s="448"/>
      <c r="C87" s="448"/>
      <c r="D87" s="205"/>
      <c r="E87" s="205"/>
      <c r="F87" s="205"/>
      <c r="G87" s="205"/>
      <c r="H87" s="205"/>
      <c r="I87" s="205"/>
      <c r="J87" s="205"/>
      <c r="K87" s="205"/>
      <c r="L87" s="205"/>
      <c r="M87" s="205"/>
      <c r="N87" s="205"/>
      <c r="O87" s="205"/>
      <c r="P87" s="205"/>
      <c r="Q87" s="205"/>
      <c r="R87" s="205"/>
      <c r="S87" s="205"/>
    </row>
    <row r="88" spans="1:26" ht="16.5" customHeight="1" x14ac:dyDescent="0.35">
      <c r="A88" s="436" t="s">
        <v>455</v>
      </c>
      <c r="B88" s="436"/>
      <c r="C88" s="436"/>
      <c r="D88" s="335">
        <v>-257.48656219000173</v>
      </c>
      <c r="E88" s="335">
        <v>-245.66803580096499</v>
      </c>
      <c r="F88" s="335">
        <v>-143.7727236509273</v>
      </c>
      <c r="G88" s="335">
        <v>-123.59275818094616</v>
      </c>
      <c r="H88" s="335">
        <v>-110.32537120461733</v>
      </c>
      <c r="I88" s="335">
        <v>-19.860618686158471</v>
      </c>
      <c r="J88" s="335">
        <v>-45.429138114675325</v>
      </c>
      <c r="K88" s="335">
        <v>-47.219342197639747</v>
      </c>
      <c r="L88" s="335">
        <v>-145.46069269089011</v>
      </c>
      <c r="M88" s="335">
        <v>-110.76752193547868</v>
      </c>
      <c r="N88" s="335">
        <v>-183.05673534362091</v>
      </c>
      <c r="O88" s="335">
        <v>-159.70003512200722</v>
      </c>
      <c r="P88" s="335">
        <v>-63.979298855162739</v>
      </c>
      <c r="Q88" s="335">
        <v>-46.41080684440265</v>
      </c>
      <c r="R88" s="335">
        <v>-170.64435922718476</v>
      </c>
      <c r="S88" s="335">
        <f>SUM(D88:R88)</f>
        <v>-1873.3740000446783</v>
      </c>
    </row>
    <row r="89" spans="1:26" ht="16.5" customHeight="1" thickBot="1" x14ac:dyDescent="0.4">
      <c r="A89" s="451" t="s">
        <v>0</v>
      </c>
      <c r="B89" s="451"/>
      <c r="C89" s="451"/>
      <c r="D89" s="223">
        <f t="shared" ref="D89:S89" si="14">SUM(D88)</f>
        <v>-257.48656219000173</v>
      </c>
      <c r="E89" s="223">
        <f t="shared" si="14"/>
        <v>-245.66803580096499</v>
      </c>
      <c r="F89" s="223">
        <f t="shared" si="14"/>
        <v>-143.7727236509273</v>
      </c>
      <c r="G89" s="223">
        <f t="shared" si="14"/>
        <v>-123.59275818094616</v>
      </c>
      <c r="H89" s="223">
        <f t="shared" si="14"/>
        <v>-110.32537120461733</v>
      </c>
      <c r="I89" s="223">
        <f t="shared" si="14"/>
        <v>-19.860618686158471</v>
      </c>
      <c r="J89" s="223">
        <f t="shared" si="14"/>
        <v>-45.429138114675325</v>
      </c>
      <c r="K89" s="223">
        <f t="shared" si="14"/>
        <v>-47.219342197639747</v>
      </c>
      <c r="L89" s="223">
        <f t="shared" si="14"/>
        <v>-145.46069269089011</v>
      </c>
      <c r="M89" s="223">
        <f t="shared" si="14"/>
        <v>-110.76752193547868</v>
      </c>
      <c r="N89" s="223">
        <f t="shared" si="14"/>
        <v>-183.05673534362091</v>
      </c>
      <c r="O89" s="223">
        <f t="shared" si="14"/>
        <v>-159.70003512200722</v>
      </c>
      <c r="P89" s="223">
        <f t="shared" si="14"/>
        <v>-63.979298855162739</v>
      </c>
      <c r="Q89" s="223">
        <f t="shared" si="14"/>
        <v>-46.41080684440265</v>
      </c>
      <c r="R89" s="223">
        <f t="shared" si="14"/>
        <v>-170.64435922718476</v>
      </c>
      <c r="S89" s="223">
        <f t="shared" si="14"/>
        <v>-1873.3740000446783</v>
      </c>
    </row>
    <row r="90" spans="1:26" ht="16.5" customHeight="1" thickBot="1" x14ac:dyDescent="0.4">
      <c r="A90" s="452"/>
      <c r="B90" s="452"/>
      <c r="C90" s="452"/>
      <c r="D90" s="86"/>
      <c r="E90" s="86"/>
      <c r="F90" s="86"/>
      <c r="G90" s="86"/>
      <c r="H90" s="86"/>
      <c r="I90" s="86"/>
      <c r="J90" s="86"/>
      <c r="K90" s="86"/>
      <c r="L90" s="86"/>
      <c r="M90" s="86"/>
      <c r="N90" s="86"/>
      <c r="O90" s="86"/>
      <c r="P90" s="86"/>
      <c r="Q90" s="86"/>
      <c r="R90" s="86"/>
      <c r="S90" s="86"/>
    </row>
    <row r="91" spans="1:26" ht="16.5" customHeight="1" x14ac:dyDescent="0.35">
      <c r="A91" s="448" t="str">
        <f>'Tabell 2.1'!A54</f>
        <v>FO4C Økonomisk sosialhjelp</v>
      </c>
      <c r="B91" s="448"/>
      <c r="C91" s="448"/>
      <c r="D91" s="205"/>
      <c r="E91" s="205"/>
      <c r="F91" s="205"/>
      <c r="G91" s="205"/>
      <c r="H91" s="205"/>
      <c r="I91" s="205"/>
      <c r="J91" s="205"/>
      <c r="K91" s="205"/>
      <c r="L91" s="205"/>
      <c r="M91" s="205"/>
      <c r="N91" s="205"/>
      <c r="O91" s="205"/>
      <c r="P91" s="205"/>
      <c r="Q91" s="205"/>
      <c r="R91" s="205"/>
      <c r="S91" s="205"/>
    </row>
    <row r="92" spans="1:26" ht="16.5" customHeight="1" x14ac:dyDescent="0.35">
      <c r="A92" s="307" t="s">
        <v>437</v>
      </c>
      <c r="B92" s="307"/>
      <c r="C92" s="307"/>
      <c r="D92" s="310">
        <v>0</v>
      </c>
      <c r="E92" s="310">
        <v>3000</v>
      </c>
      <c r="F92" s="310">
        <v>0</v>
      </c>
      <c r="G92" s="310">
        <v>0</v>
      </c>
      <c r="H92" s="310">
        <v>0</v>
      </c>
      <c r="I92" s="310">
        <v>0</v>
      </c>
      <c r="J92" s="310">
        <v>0</v>
      </c>
      <c r="K92" s="310">
        <v>0</v>
      </c>
      <c r="L92" s="310">
        <v>0</v>
      </c>
      <c r="M92" s="310">
        <v>0</v>
      </c>
      <c r="N92" s="310">
        <v>0</v>
      </c>
      <c r="O92" s="310">
        <v>0</v>
      </c>
      <c r="P92" s="310">
        <v>0</v>
      </c>
      <c r="Q92" s="310">
        <v>0</v>
      </c>
      <c r="R92" s="310">
        <v>0</v>
      </c>
      <c r="S92" s="310">
        <f>SUM(D92:R92)</f>
        <v>3000</v>
      </c>
    </row>
    <row r="93" spans="1:26" ht="16.5" customHeight="1" thickBot="1" x14ac:dyDescent="0.4">
      <c r="A93" s="451" t="s">
        <v>0</v>
      </c>
      <c r="B93" s="451"/>
      <c r="C93" s="451"/>
      <c r="D93" s="223">
        <f>SUM(D92)</f>
        <v>0</v>
      </c>
      <c r="E93" s="223">
        <f t="shared" ref="E93:S93" si="15">SUM(E92)</f>
        <v>3000</v>
      </c>
      <c r="F93" s="223">
        <f t="shared" si="15"/>
        <v>0</v>
      </c>
      <c r="G93" s="223">
        <f t="shared" si="15"/>
        <v>0</v>
      </c>
      <c r="H93" s="223">
        <f t="shared" si="15"/>
        <v>0</v>
      </c>
      <c r="I93" s="223">
        <f t="shared" si="15"/>
        <v>0</v>
      </c>
      <c r="J93" s="223">
        <f t="shared" si="15"/>
        <v>0</v>
      </c>
      <c r="K93" s="223">
        <f t="shared" si="15"/>
        <v>0</v>
      </c>
      <c r="L93" s="223">
        <f t="shared" si="15"/>
        <v>0</v>
      </c>
      <c r="M93" s="223">
        <f t="shared" si="15"/>
        <v>0</v>
      </c>
      <c r="N93" s="223">
        <f t="shared" si="15"/>
        <v>0</v>
      </c>
      <c r="O93" s="223">
        <f t="shared" si="15"/>
        <v>0</v>
      </c>
      <c r="P93" s="223">
        <f t="shared" si="15"/>
        <v>0</v>
      </c>
      <c r="Q93" s="223">
        <f t="shared" si="15"/>
        <v>0</v>
      </c>
      <c r="R93" s="223">
        <f t="shared" si="15"/>
        <v>0</v>
      </c>
      <c r="S93" s="223">
        <f t="shared" si="15"/>
        <v>3000</v>
      </c>
    </row>
    <row r="94" spans="1:26" ht="16.5" customHeight="1" thickBot="1" x14ac:dyDescent="0.4">
      <c r="A94" s="426"/>
      <c r="B94" s="426"/>
      <c r="C94" s="426"/>
      <c r="D94" s="417"/>
      <c r="E94" s="417"/>
      <c r="F94" s="417"/>
      <c r="G94" s="417"/>
      <c r="H94" s="417"/>
      <c r="I94" s="417"/>
      <c r="J94" s="417"/>
      <c r="K94" s="417"/>
      <c r="L94" s="417"/>
      <c r="M94" s="417"/>
      <c r="N94" s="417"/>
      <c r="O94" s="417"/>
      <c r="P94" s="417"/>
      <c r="Q94" s="417"/>
      <c r="R94" s="417"/>
      <c r="S94" s="417"/>
    </row>
    <row r="95" spans="1:26" ht="16.5" customHeight="1" x14ac:dyDescent="0.35">
      <c r="A95" s="449" t="str">
        <f>'Tabell 2.1'!A62</f>
        <v>Inndekking av merforbruk</v>
      </c>
      <c r="B95" s="449"/>
      <c r="C95" s="449"/>
      <c r="D95" s="211"/>
      <c r="E95" s="211"/>
      <c r="F95" s="211"/>
      <c r="G95" s="211"/>
      <c r="H95" s="211"/>
      <c r="I95" s="211"/>
      <c r="J95" s="211"/>
      <c r="K95" s="211"/>
      <c r="L95" s="211"/>
      <c r="M95" s="211"/>
      <c r="N95" s="211"/>
      <c r="O95" s="211"/>
      <c r="P95" s="211"/>
      <c r="Q95" s="211"/>
      <c r="R95" s="211"/>
      <c r="S95" s="211"/>
    </row>
    <row r="96" spans="1:26" ht="16.5" customHeight="1" x14ac:dyDescent="0.35">
      <c r="A96" s="311" t="s">
        <v>77</v>
      </c>
      <c r="B96" s="312"/>
      <c r="C96" s="312"/>
      <c r="D96" s="313">
        <v>0</v>
      </c>
      <c r="E96" s="313">
        <v>0</v>
      </c>
      <c r="F96" s="313">
        <v>0</v>
      </c>
      <c r="G96" s="313">
        <v>0</v>
      </c>
      <c r="H96" s="313">
        <v>0</v>
      </c>
      <c r="I96" s="313">
        <v>0</v>
      </c>
      <c r="J96" s="313">
        <v>-23009</v>
      </c>
      <c r="K96" s="313">
        <v>0</v>
      </c>
      <c r="L96" s="313">
        <v>0</v>
      </c>
      <c r="M96" s="313">
        <v>0</v>
      </c>
      <c r="N96" s="313">
        <v>0</v>
      </c>
      <c r="O96" s="313">
        <v>0</v>
      </c>
      <c r="P96" s="313">
        <v>0</v>
      </c>
      <c r="Q96" s="313">
        <v>0</v>
      </c>
      <c r="R96" s="313">
        <v>0</v>
      </c>
      <c r="S96" s="313">
        <f>SUM(D96:R96)</f>
        <v>-23009</v>
      </c>
    </row>
    <row r="97" spans="1:19" ht="16.5" thickBot="1" x14ac:dyDescent="0.4">
      <c r="A97" s="450" t="s">
        <v>0</v>
      </c>
      <c r="B97" s="450"/>
      <c r="C97" s="450"/>
      <c r="D97" s="224">
        <f>D96</f>
        <v>0</v>
      </c>
      <c r="E97" s="224">
        <f t="shared" ref="E97:S97" si="16">E96</f>
        <v>0</v>
      </c>
      <c r="F97" s="224">
        <f t="shared" si="16"/>
        <v>0</v>
      </c>
      <c r="G97" s="224">
        <f t="shared" si="16"/>
        <v>0</v>
      </c>
      <c r="H97" s="224">
        <f t="shared" si="16"/>
        <v>0</v>
      </c>
      <c r="I97" s="224">
        <f t="shared" si="16"/>
        <v>0</v>
      </c>
      <c r="J97" s="224">
        <f t="shared" si="16"/>
        <v>-23009</v>
      </c>
      <c r="K97" s="224">
        <f t="shared" si="16"/>
        <v>0</v>
      </c>
      <c r="L97" s="224">
        <f t="shared" si="16"/>
        <v>0</v>
      </c>
      <c r="M97" s="224">
        <f t="shared" si="16"/>
        <v>0</v>
      </c>
      <c r="N97" s="224">
        <f t="shared" si="16"/>
        <v>0</v>
      </c>
      <c r="O97" s="224">
        <f t="shared" si="16"/>
        <v>0</v>
      </c>
      <c r="P97" s="224">
        <f t="shared" si="16"/>
        <v>0</v>
      </c>
      <c r="Q97" s="224">
        <f t="shared" si="16"/>
        <v>0</v>
      </c>
      <c r="R97" s="224">
        <f t="shared" si="16"/>
        <v>0</v>
      </c>
      <c r="S97" s="224">
        <f t="shared" si="16"/>
        <v>-23009</v>
      </c>
    </row>
    <row r="101" spans="1:19" x14ac:dyDescent="0.35">
      <c r="D101" s="34"/>
      <c r="E101" s="34"/>
      <c r="F101" s="34"/>
      <c r="G101" s="34"/>
      <c r="H101" s="34"/>
      <c r="I101" s="34"/>
      <c r="J101" s="34"/>
      <c r="K101" s="34"/>
      <c r="L101" s="34"/>
      <c r="M101" s="34"/>
      <c r="N101" s="34"/>
      <c r="O101" s="34"/>
      <c r="P101" s="34"/>
      <c r="Q101" s="34"/>
      <c r="R101" s="34"/>
      <c r="S101" s="34"/>
    </row>
    <row r="105" spans="1:19" x14ac:dyDescent="0.35">
      <c r="D105" s="34"/>
      <c r="E105" s="34"/>
      <c r="F105" s="34"/>
      <c r="G105" s="34"/>
      <c r="H105" s="34"/>
      <c r="I105" s="34"/>
      <c r="J105" s="34"/>
      <c r="K105" s="34"/>
      <c r="L105" s="34"/>
      <c r="M105" s="34"/>
      <c r="N105" s="34"/>
      <c r="O105" s="34"/>
      <c r="P105" s="34"/>
      <c r="Q105" s="34"/>
      <c r="R105" s="34"/>
      <c r="S105" s="34"/>
    </row>
  </sheetData>
  <mergeCells count="43">
    <mergeCell ref="A95:C95"/>
    <mergeCell ref="A97:C97"/>
    <mergeCell ref="A89:C89"/>
    <mergeCell ref="A90:C90"/>
    <mergeCell ref="A91:C91"/>
    <mergeCell ref="A93:C93"/>
    <mergeCell ref="A94:C94"/>
    <mergeCell ref="A88:C88"/>
    <mergeCell ref="A73:C73"/>
    <mergeCell ref="A74:C74"/>
    <mergeCell ref="A85:C85"/>
    <mergeCell ref="A86:C86"/>
    <mergeCell ref="A87:C87"/>
    <mergeCell ref="A84:C84"/>
    <mergeCell ref="A72:C72"/>
    <mergeCell ref="A51:C51"/>
    <mergeCell ref="A52:C52"/>
    <mergeCell ref="A53:C53"/>
    <mergeCell ref="A30:C30"/>
    <mergeCell ref="A32:C32"/>
    <mergeCell ref="A33:C33"/>
    <mergeCell ref="A34:C34"/>
    <mergeCell ref="A31:C31"/>
    <mergeCell ref="A50:C50"/>
    <mergeCell ref="A71:C71"/>
    <mergeCell ref="A70:C70"/>
    <mergeCell ref="A29:C29"/>
    <mergeCell ref="A15:C15"/>
    <mergeCell ref="A26:C26"/>
    <mergeCell ref="A27:C27"/>
    <mergeCell ref="A28:C28"/>
    <mergeCell ref="A25:C25"/>
    <mergeCell ref="A14:C14"/>
    <mergeCell ref="A1:C1"/>
    <mergeCell ref="A2:C2"/>
    <mergeCell ref="A3:C3"/>
    <mergeCell ref="A4:C4"/>
    <mergeCell ref="A5:C5"/>
    <mergeCell ref="A6:C6"/>
    <mergeCell ref="A7:C7"/>
    <mergeCell ref="A8:C8"/>
    <mergeCell ref="A13:C13"/>
    <mergeCell ref="A12:C12"/>
  </mergeCells>
  <pageMargins left="0.51181102362204722" right="0.39370078740157483" top="0.74803149606299213" bottom="0.74803149606299213" header="0.31496062992125984" footer="0.31496062992125984"/>
  <pageSetup paperSize="9"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6" ht="16.5" customHeight="1" x14ac:dyDescent="0.35">
      <c r="A1" s="427" t="s">
        <v>80</v>
      </c>
      <c r="B1" s="427"/>
      <c r="C1" s="22"/>
      <c r="D1" s="22"/>
      <c r="E1" s="22"/>
      <c r="F1" s="22"/>
      <c r="G1" s="22"/>
      <c r="H1" s="22"/>
      <c r="I1" s="22"/>
      <c r="J1" s="22"/>
      <c r="K1" s="22"/>
      <c r="L1" s="22"/>
      <c r="M1" s="22"/>
      <c r="N1" s="22"/>
      <c r="O1" s="22"/>
      <c r="P1" s="22"/>
      <c r="Q1" s="22"/>
      <c r="R1" s="22"/>
      <c r="S1" s="22"/>
    </row>
    <row r="2" spans="1:36" ht="54.75" customHeight="1" x14ac:dyDescent="0.35">
      <c r="A2" s="428"/>
      <c r="B2" s="428"/>
      <c r="C2" s="56" t="s">
        <v>15</v>
      </c>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36" ht="16.5" customHeight="1" thickBot="1" x14ac:dyDescent="0.4">
      <c r="A3" s="456"/>
      <c r="B3" s="456"/>
      <c r="C3" s="62"/>
      <c r="D3" s="62"/>
      <c r="E3" s="87"/>
      <c r="F3" s="87"/>
      <c r="G3" s="87"/>
      <c r="H3" s="62"/>
      <c r="I3" s="62"/>
      <c r="J3" s="62"/>
      <c r="K3" s="62"/>
      <c r="L3" s="62"/>
      <c r="M3" s="62"/>
      <c r="N3" s="62"/>
      <c r="O3" s="62"/>
      <c r="P3" s="62"/>
      <c r="Q3" s="62"/>
      <c r="R3" s="62"/>
      <c r="S3" s="62"/>
    </row>
    <row r="4" spans="1:36" ht="16.5" customHeight="1" x14ac:dyDescent="0.35">
      <c r="A4" s="457" t="str">
        <f>'Tabell 2.1'!A12</f>
        <v>FO1 Administrasjon og fellestjenester</v>
      </c>
      <c r="B4" s="457"/>
      <c r="C4" s="180"/>
      <c r="D4" s="180"/>
      <c r="E4" s="180"/>
      <c r="F4" s="180"/>
      <c r="G4" s="180"/>
      <c r="H4" s="180"/>
      <c r="I4" s="180"/>
      <c r="J4" s="180"/>
      <c r="K4" s="180"/>
      <c r="L4" s="180"/>
      <c r="M4" s="180"/>
      <c r="N4" s="180"/>
      <c r="O4" s="180"/>
      <c r="P4" s="180"/>
      <c r="Q4" s="180"/>
      <c r="R4" s="180"/>
      <c r="S4" s="180"/>
    </row>
    <row r="5" spans="1:36" ht="16.5" customHeight="1" x14ac:dyDescent="0.35">
      <c r="A5" s="453" t="s">
        <v>14</v>
      </c>
      <c r="B5" s="453"/>
      <c r="C5" s="88">
        <f>'Tabell 4.1'!C5</f>
        <v>0.5</v>
      </c>
      <c r="D5" s="89">
        <f>'Tabell 4.1'!D5</f>
        <v>6.666666666666667</v>
      </c>
      <c r="E5" s="89">
        <f>'Tabell 4.1'!E5</f>
        <v>6.666666666666667</v>
      </c>
      <c r="F5" s="89">
        <f>'Tabell 4.1'!F5</f>
        <v>6.666666666666667</v>
      </c>
      <c r="G5" s="89">
        <f>'Tabell 4.1'!G5</f>
        <v>6.666666666666667</v>
      </c>
      <c r="H5" s="89">
        <f>'Tabell 4.1'!H5</f>
        <v>6.666666666666667</v>
      </c>
      <c r="I5" s="89">
        <f>'Tabell 4.1'!I5</f>
        <v>6.666666666666667</v>
      </c>
      <c r="J5" s="89">
        <f>'Tabell 4.1'!J5</f>
        <v>6.666666666666667</v>
      </c>
      <c r="K5" s="89">
        <f>'Tabell 4.1'!K5</f>
        <v>6.666666666666667</v>
      </c>
      <c r="L5" s="89">
        <f>'Tabell 4.1'!L5</f>
        <v>6.666666666666667</v>
      </c>
      <c r="M5" s="89">
        <f>'Tabell 4.1'!M5</f>
        <v>6.666666666666667</v>
      </c>
      <c r="N5" s="89">
        <f>'Tabell 4.1'!N5</f>
        <v>6.666666666666667</v>
      </c>
      <c r="O5" s="89">
        <f>'Tabell 4.1'!O5</f>
        <v>6.666666666666667</v>
      </c>
      <c r="P5" s="89">
        <f>'Tabell 4.1'!P5</f>
        <v>6.666666666666667</v>
      </c>
      <c r="Q5" s="89">
        <f>'Tabell 4.1'!Q5</f>
        <v>6.666666666666667</v>
      </c>
      <c r="R5" s="89">
        <f>'Tabell 4.1'!R5</f>
        <v>6.666666666666667</v>
      </c>
      <c r="S5" s="89">
        <f>'Tabell 4.1'!S5</f>
        <v>100.00000000000001</v>
      </c>
    </row>
    <row r="6" spans="1:36" ht="16.5" customHeight="1" x14ac:dyDescent="0.35">
      <c r="A6" s="453" t="s">
        <v>83</v>
      </c>
      <c r="B6" s="453"/>
      <c r="C6" s="88">
        <f>'Tabell 4.1'!C6</f>
        <v>0.5</v>
      </c>
      <c r="D6" s="91">
        <f>'Tabell 4.1'!D6/'Tabell 4.1'!$S$6*100</f>
        <v>8.6270863975085561</v>
      </c>
      <c r="E6" s="91">
        <f>'Tabell 4.1'!E6/'Tabell 4.1'!$S$6*100</f>
        <v>9.1306425197666279</v>
      </c>
      <c r="F6" s="91">
        <f>'Tabell 4.1'!F6/'Tabell 4.1'!$S$6*100</f>
        <v>6.5668093337055922</v>
      </c>
      <c r="G6" s="91">
        <f>'Tabell 4.1'!G6/'Tabell 4.1'!$S$6*100</f>
        <v>5.7844912197887917</v>
      </c>
      <c r="H6" s="91">
        <f>'Tabell 4.1'!H6/'Tabell 4.1'!$S$6*100</f>
        <v>8.4990026739276221</v>
      </c>
      <c r="I6" s="91">
        <f>'Tabell 4.1'!I6/'Tabell 4.1'!$S$6*100</f>
        <v>5.0128227637877085</v>
      </c>
      <c r="J6" s="91">
        <f>'Tabell 4.1'!J6/'Tabell 4.1'!$S$6*100</f>
        <v>7.3766150781886379</v>
      </c>
      <c r="K6" s="91">
        <f>'Tabell 4.1'!K6/'Tabell 4.1'!$S$6*100</f>
        <v>7.6994148444718205</v>
      </c>
      <c r="L6" s="91">
        <f>'Tabell 4.1'!L6/'Tabell 4.1'!$S$6*100</f>
        <v>4.902296584338095</v>
      </c>
      <c r="M6" s="91">
        <f>'Tabell 4.1'!M6/'Tabell 4.1'!$S$6*100</f>
        <v>3.9413808288887804</v>
      </c>
      <c r="N6" s="91">
        <f>'Tabell 4.1'!N6/'Tabell 4.1'!$S$6*100</f>
        <v>4.7838551185997717</v>
      </c>
      <c r="O6" s="91">
        <f>'Tabell 4.1'!O6/'Tabell 4.1'!$S$6*100</f>
        <v>7.1367099464926644</v>
      </c>
      <c r="P6" s="91">
        <f>'Tabell 4.1'!P6/'Tabell 4.1'!$S$6*100</f>
        <v>7.3246620172754726</v>
      </c>
      <c r="Q6" s="91">
        <f>'Tabell 4.1'!Q6/'Tabell 4.1'!$S$6*100</f>
        <v>7.5812612073258139</v>
      </c>
      <c r="R6" s="91">
        <f>'Tabell 4.1'!R6/'Tabell 4.1'!$S$6*100</f>
        <v>5.6329494659340469</v>
      </c>
      <c r="S6" s="91">
        <f>'Tabell 4.1'!S6/'Tabell 4.1'!$S$6*100</f>
        <v>100</v>
      </c>
    </row>
    <row r="7" spans="1:36" ht="16.5" customHeight="1" thickBot="1" x14ac:dyDescent="0.4">
      <c r="A7" s="454" t="s">
        <v>82</v>
      </c>
      <c r="B7" s="454"/>
      <c r="C7" s="228" t="s">
        <v>16</v>
      </c>
      <c r="D7" s="229">
        <f>SUMPRODUCT($C5:$C6,D5:D6)</f>
        <v>7.646876532087612</v>
      </c>
      <c r="E7" s="229">
        <f t="shared" ref="E7:R7" si="0">SUMPRODUCT($C5:$C6,E5:E6)</f>
        <v>7.8986545932166479</v>
      </c>
      <c r="F7" s="229">
        <f t="shared" si="0"/>
        <v>6.61673800018613</v>
      </c>
      <c r="G7" s="229">
        <f t="shared" si="0"/>
        <v>6.2255789432277293</v>
      </c>
      <c r="H7" s="229">
        <f t="shared" si="0"/>
        <v>7.5828346702971441</v>
      </c>
      <c r="I7" s="229">
        <f t="shared" si="0"/>
        <v>5.8397447152271873</v>
      </c>
      <c r="J7" s="229">
        <f t="shared" si="0"/>
        <v>7.0216408724276524</v>
      </c>
      <c r="K7" s="229">
        <f t="shared" si="0"/>
        <v>7.1830407555692437</v>
      </c>
      <c r="L7" s="229">
        <f>SUMPRODUCT($C5:$C6,L5:L6)</f>
        <v>5.784481625502381</v>
      </c>
      <c r="M7" s="229">
        <f t="shared" si="0"/>
        <v>5.3040237477777232</v>
      </c>
      <c r="N7" s="229">
        <f t="shared" si="0"/>
        <v>5.7252608926332194</v>
      </c>
      <c r="O7" s="229">
        <f t="shared" si="0"/>
        <v>6.9016883065796657</v>
      </c>
      <c r="P7" s="229">
        <f t="shared" si="0"/>
        <v>6.9956643419710698</v>
      </c>
      <c r="Q7" s="229">
        <f t="shared" si="0"/>
        <v>7.1239639369962404</v>
      </c>
      <c r="R7" s="229">
        <f t="shared" si="0"/>
        <v>6.1498080663003574</v>
      </c>
      <c r="S7" s="229">
        <f t="shared" ref="S7" si="1">SUM(D7:R7)</f>
        <v>100</v>
      </c>
      <c r="U7" s="97"/>
      <c r="V7" s="97"/>
      <c r="W7" s="97"/>
      <c r="X7" s="97"/>
      <c r="Y7" s="97"/>
      <c r="Z7" s="97"/>
      <c r="AA7" s="97"/>
      <c r="AB7" s="97"/>
      <c r="AC7" s="97"/>
      <c r="AD7" s="97"/>
      <c r="AE7" s="97"/>
      <c r="AF7" s="97"/>
      <c r="AG7" s="97"/>
      <c r="AH7" s="97"/>
      <c r="AI7" s="97"/>
      <c r="AJ7" s="97"/>
    </row>
    <row r="8" spans="1:36" ht="16.5" customHeight="1" thickBot="1" x14ac:dyDescent="0.4">
      <c r="A8" s="455"/>
      <c r="B8" s="455"/>
      <c r="C8" s="92"/>
      <c r="D8" s="22"/>
      <c r="E8" s="22"/>
      <c r="F8" s="22"/>
      <c r="G8" s="22"/>
      <c r="H8" s="22"/>
      <c r="I8" s="22"/>
      <c r="J8" s="22"/>
      <c r="K8" s="22"/>
      <c r="L8" s="22"/>
      <c r="M8" s="22"/>
      <c r="N8" s="22"/>
      <c r="O8" s="22"/>
      <c r="P8" s="22"/>
      <c r="Q8" s="22"/>
      <c r="R8" s="22"/>
      <c r="S8" s="22"/>
    </row>
    <row r="9" spans="1:36" ht="16.5" customHeight="1" x14ac:dyDescent="0.35">
      <c r="A9" s="459" t="s">
        <v>208</v>
      </c>
      <c r="B9" s="459"/>
      <c r="C9" s="219"/>
      <c r="D9" s="220"/>
      <c r="E9" s="220"/>
      <c r="F9" s="220"/>
      <c r="G9" s="220"/>
      <c r="H9" s="220"/>
      <c r="I9" s="220"/>
      <c r="J9" s="220"/>
      <c r="K9" s="220"/>
      <c r="L9" s="220"/>
      <c r="M9" s="220"/>
      <c r="N9" s="220"/>
      <c r="O9" s="220"/>
      <c r="P9" s="220"/>
      <c r="Q9" s="220"/>
      <c r="R9" s="220"/>
      <c r="S9" s="220"/>
    </row>
    <row r="10" spans="1:36" ht="16.5" customHeight="1" x14ac:dyDescent="0.35">
      <c r="A10" s="453" t="s">
        <v>18</v>
      </c>
      <c r="B10" s="453"/>
      <c r="C10" s="93">
        <f>'Tabell 4.1'!C12</f>
        <v>0.55963054385408983</v>
      </c>
      <c r="D10" s="89">
        <f>'Tabell 4.1'!D12/'Tabell 4.1'!$S12*100</f>
        <v>10.442829726834937</v>
      </c>
      <c r="E10" s="89">
        <f>'Tabell 4.1'!E12/'Tabell 4.1'!$S12*100</f>
        <v>10.953035213264792</v>
      </c>
      <c r="F10" s="89">
        <f>'Tabell 4.1'!F12/'Tabell 4.1'!$S12*100</f>
        <v>9.3051238067441844</v>
      </c>
      <c r="G10" s="89">
        <f>'Tabell 4.1'!G12/'Tabell 4.1'!$S12*100</f>
        <v>4.3861702098368056</v>
      </c>
      <c r="H10" s="89">
        <f>'Tabell 4.1'!H12/'Tabell 4.1'!$S12*100</f>
        <v>5.996910682375745</v>
      </c>
      <c r="I10" s="89">
        <f>'Tabell 4.1'!I12/'Tabell 4.1'!$S12*100</f>
        <v>5.8977881917579644</v>
      </c>
      <c r="J10" s="89">
        <f>'Tabell 4.1'!J12/'Tabell 4.1'!$S12*100</f>
        <v>5.538469163268509</v>
      </c>
      <c r="K10" s="89">
        <f>'Tabell 4.1'!K12/'Tabell 4.1'!$S12*100</f>
        <v>6.2818878429018659</v>
      </c>
      <c r="L10" s="89">
        <f>'Tabell 4.1'!L12/'Tabell 4.1'!$S12*100</f>
        <v>5.1171985781429408</v>
      </c>
      <c r="M10" s="89">
        <f>'Tabell 4.1'!M12/'Tabell 4.1'!$S12*100</f>
        <v>4.3613895871823605</v>
      </c>
      <c r="N10" s="89">
        <f>'Tabell 4.1'!N12/'Tabell 4.1'!$S12*100</f>
        <v>4.4481217664729193</v>
      </c>
      <c r="O10" s="89">
        <f>'Tabell 4.1'!O12/'Tabell 4.1'!$S12*100</f>
        <v>6.0093009937029684</v>
      </c>
      <c r="P10" s="89">
        <f>'Tabell 4.1'!P12/'Tabell 4.1'!$S12*100</f>
        <v>8.7847307310008347</v>
      </c>
      <c r="Q10" s="89">
        <f>'Tabell 4.1'!Q12/'Tabell 4.1'!$S12*100</f>
        <v>8.1156539193308141</v>
      </c>
      <c r="R10" s="89">
        <f>'Tabell 4.1'!R12/'Tabell 4.1'!$S12*100</f>
        <v>4.3613895871823605</v>
      </c>
      <c r="S10" s="89">
        <f>'Tabell 4.1'!S12/'Tabell 4.1'!$S12*100</f>
        <v>100</v>
      </c>
    </row>
    <row r="11" spans="1:36" ht="16.5" customHeight="1" x14ac:dyDescent="0.35">
      <c r="A11" s="453" t="s">
        <v>19</v>
      </c>
      <c r="B11" s="453"/>
      <c r="C11" s="93">
        <f>'Tabell 4.1'!C13</f>
        <v>0.44036945614591017</v>
      </c>
      <c r="D11" s="89">
        <f>'Tabell 4.1'!D13/'Tabell 4.1'!$S13*100</f>
        <v>7.9506883215232333</v>
      </c>
      <c r="E11" s="89">
        <f>'Tabell 4.1'!E13/'Tabell 4.1'!$S13*100</f>
        <v>8.8922283226050745</v>
      </c>
      <c r="F11" s="89">
        <f>'Tabell 4.1'!F13/'Tabell 4.1'!$S13*100</f>
        <v>5.5300684264618383</v>
      </c>
      <c r="G11" s="89">
        <f>'Tabell 4.1'!G13/'Tabell 4.1'!$S13*100</f>
        <v>3.3697665927408451</v>
      </c>
      <c r="H11" s="89">
        <f>'Tabell 4.1'!H13/'Tabell 4.1'!$S13*100</f>
        <v>4.0087291069400122</v>
      </c>
      <c r="I11" s="89">
        <f>'Tabell 4.1'!I13/'Tabell 4.1'!$S13*100</f>
        <v>5.0508465408124632</v>
      </c>
      <c r="J11" s="89">
        <f>'Tabell 4.1'!J13/'Tabell 4.1'!$S13*100</f>
        <v>5.6061353924379294</v>
      </c>
      <c r="K11" s="89">
        <f>'Tabell 4.1'!K13/'Tabell 4.1'!$S13*100</f>
        <v>7.0438010493860563</v>
      </c>
      <c r="L11" s="89">
        <f>'Tabell 4.1'!L13/'Tabell 4.1'!$S13*100</f>
        <v>6.0023597663222805</v>
      </c>
      <c r="M11" s="89">
        <f>'Tabell 4.1'!M13/'Tabell 4.1'!$S13*100</f>
        <v>5.7354492345972847</v>
      </c>
      <c r="N11" s="89">
        <f>'Tabell 4.1'!N13/'Tabell 4.1'!$S13*100</f>
        <v>6.8992738140314831</v>
      </c>
      <c r="O11" s="89">
        <f>'Tabell 4.1'!O13/'Tabell 4.1'!$S13*100</f>
        <v>7.9794247308919788</v>
      </c>
      <c r="P11" s="89">
        <f>'Tabell 4.1'!P13/'Tabell 4.1'!$S13*100</f>
        <v>9.9419524530751335</v>
      </c>
      <c r="Q11" s="89">
        <f>'Tabell 4.1'!Q13/'Tabell 4.1'!$S13*100</f>
        <v>9.1432493103261763</v>
      </c>
      <c r="R11" s="89">
        <f>'Tabell 4.1'!R13/'Tabell 4.1'!$S13*100</f>
        <v>6.8460269378482179</v>
      </c>
      <c r="S11" s="89">
        <f>'Tabell 4.1'!S13/'Tabell 4.1'!$S13*100</f>
        <v>100</v>
      </c>
    </row>
    <row r="12" spans="1:36" ht="16.5" customHeight="1" x14ac:dyDescent="0.35">
      <c r="A12" s="462" t="s">
        <v>239</v>
      </c>
      <c r="B12" s="462"/>
      <c r="C12" s="262" t="s">
        <v>16</v>
      </c>
      <c r="D12" s="263">
        <f>SUMPRODUCT($C10:$C11,D10:D11)</f>
        <v>9.3453667715391191</v>
      </c>
      <c r="E12" s="263">
        <f t="shared" ref="E12" si="2">SUMPRODUCT($C10:$C11,E10:E11)</f>
        <v>10.045518803603228</v>
      </c>
      <c r="F12" s="263">
        <f t="shared" ref="F12" si="3">SUMPRODUCT($C10:$C11,F10:F11)</f>
        <v>7.6427047220085562</v>
      </c>
      <c r="G12" s="263">
        <f t="shared" ref="G12" si="4">SUMPRODUCT($C10:$C11,G10:G11)</f>
        <v>3.9385771017515214</v>
      </c>
      <c r="H12" s="263">
        <f t="shared" ref="H12" si="5">SUMPRODUCT($C10:$C11,H10:H11)</f>
        <v>5.1213762432817926</v>
      </c>
      <c r="I12" s="263">
        <f t="shared" ref="I12" si="6">SUMPRODUCT($C10:$C11,I10:I11)</f>
        <v>5.524820957543775</v>
      </c>
      <c r="J12" s="263">
        <f t="shared" ref="J12" si="7">SUMPRODUCT($C10:$C11,J10:J11)</f>
        <v>5.568267303807291</v>
      </c>
      <c r="K12" s="263">
        <f t="shared" ref="K12" si="8">SUMPRODUCT($C10:$C11,K10:K11)</f>
        <v>6.6174111472716959</v>
      </c>
      <c r="L12" s="263">
        <f t="shared" ref="L12" si="9">SUMPRODUCT($C10:$C11,L10:L11)</f>
        <v>5.5069965291829446</v>
      </c>
      <c r="M12" s="263">
        <f t="shared" ref="M12" si="10">SUMPRODUCT($C10:$C11,M10:M11)</f>
        <v>4.9664834868265118</v>
      </c>
      <c r="N12" s="263">
        <f t="shared" ref="N12" si="11">SUMPRODUCT($C10:$C11,N10:N11)</f>
        <v>5.5275342605872186</v>
      </c>
      <c r="O12" s="263">
        <f t="shared" ref="O12" si="12">SUMPRODUCT($C10:$C11,O10:O11)</f>
        <v>6.8768833123890412</v>
      </c>
      <c r="P12" s="263">
        <f t="shared" ref="P12" si="13">SUMPRODUCT($C10:$C11,P10:P11)</f>
        <v>9.2943358313909279</v>
      </c>
      <c r="Q12" s="263">
        <f t="shared" ref="Q12" si="14">SUMPRODUCT($C10:$C11,Q10:Q11)</f>
        <v>8.5681755428014856</v>
      </c>
      <c r="R12" s="263">
        <f t="shared" ref="R12" si="15">SUMPRODUCT($C10:$C11,R10:R11)</f>
        <v>5.4555479860148992</v>
      </c>
      <c r="S12" s="263">
        <f t="shared" ref="S12" si="16">SUM(D12:R12)</f>
        <v>100</v>
      </c>
      <c r="U12" s="97"/>
      <c r="V12" s="97"/>
      <c r="W12" s="97"/>
      <c r="X12" s="97"/>
      <c r="Y12" s="97"/>
      <c r="Z12" s="97"/>
      <c r="AA12" s="97"/>
      <c r="AB12" s="97"/>
      <c r="AC12" s="97"/>
      <c r="AD12" s="97"/>
      <c r="AE12" s="97"/>
      <c r="AF12" s="97"/>
      <c r="AG12" s="97"/>
      <c r="AH12" s="97"/>
      <c r="AI12" s="97"/>
      <c r="AJ12" s="97"/>
    </row>
    <row r="13" spans="1:36" ht="16.5" customHeight="1" thickBot="1" x14ac:dyDescent="0.4">
      <c r="A13" s="460"/>
      <c r="B13" s="460"/>
      <c r="C13" s="92"/>
      <c r="D13" s="22"/>
      <c r="E13" s="22"/>
      <c r="F13" s="22"/>
      <c r="G13" s="22"/>
      <c r="H13" s="22"/>
      <c r="I13" s="22"/>
      <c r="J13" s="22"/>
      <c r="K13" s="22"/>
      <c r="L13" s="22"/>
      <c r="M13" s="22"/>
      <c r="N13" s="22"/>
      <c r="O13" s="22"/>
      <c r="P13" s="22"/>
      <c r="Q13" s="22"/>
      <c r="R13" s="22"/>
      <c r="S13" s="22"/>
    </row>
    <row r="14" spans="1:36" ht="16.5" customHeight="1" x14ac:dyDescent="0.35">
      <c r="A14" s="461" t="s">
        <v>237</v>
      </c>
      <c r="B14" s="461"/>
      <c r="C14" s="232"/>
      <c r="D14" s="218"/>
      <c r="E14" s="218"/>
      <c r="F14" s="218"/>
      <c r="G14" s="218"/>
      <c r="H14" s="218"/>
      <c r="I14" s="218"/>
      <c r="J14" s="218"/>
      <c r="K14" s="218"/>
      <c r="L14" s="218"/>
      <c r="M14" s="218"/>
      <c r="N14" s="218"/>
      <c r="O14" s="218"/>
      <c r="P14" s="218"/>
      <c r="Q14" s="218"/>
      <c r="R14" s="218"/>
      <c r="S14" s="218"/>
    </row>
    <row r="15" spans="1:36" ht="16.5" customHeight="1" x14ac:dyDescent="0.35">
      <c r="A15" s="453" t="s">
        <v>18</v>
      </c>
      <c r="B15" s="453"/>
      <c r="C15" s="93">
        <f>'Tabell 4.1'!C17</f>
        <v>0.55747921383368093</v>
      </c>
      <c r="D15" s="89">
        <f>'Tabell 4.1'!D17/'Tabell 4.1'!$S17*100</f>
        <v>8.2134985837406163</v>
      </c>
      <c r="E15" s="89">
        <f>'Tabell 4.1'!E17/'Tabell 4.1'!$S17*100</f>
        <v>6.4366269254479445</v>
      </c>
      <c r="F15" s="89">
        <f>'Tabell 4.1'!F17/'Tabell 4.1'!$S17*100</f>
        <v>6.2734448343802498</v>
      </c>
      <c r="G15" s="89">
        <f>'Tabell 4.1'!G17/'Tabell 4.1'!$S17*100</f>
        <v>8.8899991538706384</v>
      </c>
      <c r="H15" s="89">
        <f>'Tabell 4.1'!H17/'Tabell 4.1'!$S17*100</f>
        <v>8.2678926140965139</v>
      </c>
      <c r="I15" s="89">
        <f>'Tabell 4.1'!I17/'Tabell 4.1'!$S17*100</f>
        <v>5.9289493087928955</v>
      </c>
      <c r="J15" s="89">
        <f>'Tabell 4.1'!J17/'Tabell 4.1'!$S17*100</f>
        <v>11.150776222959117</v>
      </c>
      <c r="K15" s="89">
        <f>'Tabell 4.1'!K17/'Tabell 4.1'!$S17*100</f>
        <v>15.175934469295576</v>
      </c>
      <c r="L15" s="89">
        <f>'Tabell 4.1'!L17/'Tabell 4.1'!$S17*100</f>
        <v>5.0586448230985255</v>
      </c>
      <c r="M15" s="89">
        <f>'Tabell 4.1'!M17/'Tabell 4.1'!$S17*100</f>
        <v>0.6708597077227435</v>
      </c>
      <c r="N15" s="89">
        <f>'Tabell 4.1'!N17/'Tabell 4.1'!$S17*100</f>
        <v>1.0334865767620642</v>
      </c>
      <c r="O15" s="89">
        <f>'Tabell 4.1'!O17/'Tabell 4.1'!$S17*100</f>
        <v>6.6904657337754694</v>
      </c>
      <c r="P15" s="89">
        <f>'Tabell 4.1'!P17/'Tabell 4.1'!$S17*100</f>
        <v>4.2971283981159525</v>
      </c>
      <c r="Q15" s="89">
        <f>'Tabell 4.1'!Q17/'Tabell 4.1'!$S17*100</f>
        <v>7.234406037334451</v>
      </c>
      <c r="R15" s="89">
        <f>'Tabell 4.1'!R17/'Tabell 4.1'!$S17*100</f>
        <v>4.6778866106072385</v>
      </c>
      <c r="S15" s="89">
        <f>'Tabell 4.1'!S17/'Tabell 4.1'!$S17*100</f>
        <v>100</v>
      </c>
    </row>
    <row r="16" spans="1:36" ht="16.5" customHeight="1" x14ac:dyDescent="0.35">
      <c r="A16" s="453" t="s">
        <v>19</v>
      </c>
      <c r="B16" s="453"/>
      <c r="C16" s="93">
        <f>'Tabell 4.1'!C18</f>
        <v>0.44252078616631907</v>
      </c>
      <c r="D16" s="89">
        <f>'Tabell 4.1'!D18/'Tabell 4.1'!$S18*100</f>
        <v>7.7683234839753794</v>
      </c>
      <c r="E16" s="89">
        <f>'Tabell 4.1'!E18/'Tabell 4.1'!$S18*100</f>
        <v>5.9255535666119021</v>
      </c>
      <c r="F16" s="89">
        <f>'Tabell 4.1'!F18/'Tabell 4.1'!$S18*100</f>
        <v>5.6386552561241743</v>
      </c>
      <c r="G16" s="89">
        <f>'Tabell 4.1'!G18/'Tabell 4.1'!$S18*100</f>
        <v>6.3277016257570917</v>
      </c>
      <c r="H16" s="89">
        <f>'Tabell 4.1'!H18/'Tabell 4.1'!$S18*100</f>
        <v>8.7283293690689288</v>
      </c>
      <c r="I16" s="89">
        <f>'Tabell 4.1'!I18/'Tabell 4.1'!$S18*100</f>
        <v>6.0579681714523916</v>
      </c>
      <c r="J16" s="89">
        <f>'Tabell 4.1'!J18/'Tabell 4.1'!$S18*100</f>
        <v>12.833182119124102</v>
      </c>
      <c r="K16" s="89">
        <f>'Tabell 4.1'!K18/'Tabell 4.1'!$S18*100</f>
        <v>13.020769475981462</v>
      </c>
      <c r="L16" s="89">
        <f>'Tabell 4.1'!L18/'Tabell 4.1'!$S18*100</f>
        <v>4.6676148206272527</v>
      </c>
      <c r="M16" s="89">
        <f>'Tabell 4.1'!M18/'Tabell 4.1'!$S18*100</f>
        <v>0.91586768348005199</v>
      </c>
      <c r="N16" s="89">
        <f>'Tabell 4.1'!N18/'Tabell 4.1'!$S18*100</f>
        <v>1.3351805988082686</v>
      </c>
      <c r="O16" s="89">
        <f>'Tabell 4.1'!O18/'Tabell 4.1'!$S18*100</f>
        <v>7.2165959638066743</v>
      </c>
      <c r="P16" s="89">
        <f>'Tabell 4.1'!P18/'Tabell 4.1'!$S18*100</f>
        <v>5.1089968367622172</v>
      </c>
      <c r="Q16" s="89">
        <f>'Tabell 4.1'!Q18/'Tabell 4.1'!$S18*100</f>
        <v>8.4414310585812</v>
      </c>
      <c r="R16" s="89">
        <f>'Tabell 4.1'!R18/'Tabell 4.1'!$S18*100</f>
        <v>6.0138299698388957</v>
      </c>
      <c r="S16" s="89">
        <f>'Tabell 4.1'!S18/'Tabell 4.1'!$S18*100</f>
        <v>100</v>
      </c>
    </row>
    <row r="17" spans="1:36" ht="16.5" customHeight="1" x14ac:dyDescent="0.35">
      <c r="A17" s="462" t="s">
        <v>238</v>
      </c>
      <c r="B17" s="462"/>
      <c r="C17" s="262" t="s">
        <v>16</v>
      </c>
      <c r="D17" s="263">
        <f>SUMPRODUCT($C15:$C16,D15:D16)</f>
        <v>8.016499348610834</v>
      </c>
      <c r="E17" s="263">
        <f t="shared" ref="E17" si="17">SUMPRODUCT($C15:$C16,E15:E16)</f>
        <v>6.2104663409071579</v>
      </c>
      <c r="F17" s="263">
        <f t="shared" ref="F17" si="18">SUMPRODUCT($C15:$C16,F15:F16)</f>
        <v>5.9925372511601847</v>
      </c>
      <c r="G17" s="263">
        <f t="shared" ref="G17" si="19">SUMPRODUCT($C15:$C16,G15:G16)</f>
        <v>7.7561292373378157</v>
      </c>
      <c r="H17" s="263">
        <f t="shared" ref="H17" si="20">SUMPRODUCT($C15:$C16,H15:H16)</f>
        <v>8.4716454488867754</v>
      </c>
      <c r="I17" s="263">
        <f t="shared" ref="I17" si="21">SUMPRODUCT($C15:$C16,I15:I16)</f>
        <v>5.9860428373272594</v>
      </c>
      <c r="J17" s="263">
        <f t="shared" ref="J17" si="22">SUMPRODUCT($C15:$C16,J15:J16)</f>
        <v>11.895275802780898</v>
      </c>
      <c r="K17" s="263">
        <f t="shared" ref="K17" si="23">SUMPRODUCT($C15:$C16,K15:K16)</f>
        <v>14.222229162136085</v>
      </c>
      <c r="L17" s="263">
        <f t="shared" ref="L17" si="24">SUMPRODUCT($C15:$C16,L15:L16)</f>
        <v>4.8856059189903203</v>
      </c>
      <c r="M17" s="263">
        <f t="shared" ref="M17" si="25">SUMPRODUCT($C15:$C16,M15:M16)</f>
        <v>0.77928082977188606</v>
      </c>
      <c r="N17" s="263">
        <f t="shared" ref="N17" si="26">SUMPRODUCT($C15:$C16,N15:N16)</f>
        <v>1.1669924525796294</v>
      </c>
      <c r="O17" s="263">
        <f t="shared" ref="O17" si="27">SUMPRODUCT($C15:$C16,O15:O16)</f>
        <v>6.9232892967947448</v>
      </c>
      <c r="P17" s="263">
        <f t="shared" ref="P17" si="28">SUMPRODUCT($C15:$C16,P15:P16)</f>
        <v>4.6563970578493201</v>
      </c>
      <c r="Q17" s="263">
        <f t="shared" ref="Q17" si="29">SUMPRODUCT($C15:$C16,Q15:Q16)</f>
        <v>7.7685396986589801</v>
      </c>
      <c r="R17" s="263">
        <f t="shared" ref="R17" si="30">SUMPRODUCT($C15:$C16,R15:R16)</f>
        <v>5.269069316208105</v>
      </c>
      <c r="S17" s="263">
        <f t="shared" ref="S17" si="31">SUM(D17:R17)</f>
        <v>100.00000000000001</v>
      </c>
      <c r="U17" s="97"/>
    </row>
    <row r="18" spans="1:36" ht="16.5" customHeight="1" x14ac:dyDescent="0.35">
      <c r="A18" s="463"/>
      <c r="B18" s="463"/>
      <c r="C18" s="92"/>
      <c r="D18" s="22"/>
      <c r="E18" s="22"/>
      <c r="F18" s="22"/>
      <c r="G18" s="22"/>
      <c r="H18" s="22"/>
      <c r="I18" s="22"/>
      <c r="J18" s="22"/>
      <c r="K18" s="22"/>
      <c r="L18" s="22"/>
      <c r="M18" s="22"/>
      <c r="N18" s="22"/>
      <c r="O18" s="22"/>
      <c r="P18" s="22"/>
      <c r="Q18" s="22"/>
      <c r="R18" s="22"/>
      <c r="S18" s="22"/>
    </row>
    <row r="19" spans="1:36" ht="16.5" customHeight="1" x14ac:dyDescent="0.35">
      <c r="A19" s="464" t="s">
        <v>240</v>
      </c>
      <c r="B19" s="464"/>
      <c r="C19" s="93">
        <f>'Tabell 4.1'!C21</f>
        <v>0.59798551306990355</v>
      </c>
      <c r="D19" s="94">
        <f>D12</f>
        <v>9.3453667715391191</v>
      </c>
      <c r="E19" s="94">
        <f t="shared" ref="E19:S19" si="32">E12</f>
        <v>10.045518803603228</v>
      </c>
      <c r="F19" s="94">
        <f t="shared" si="32"/>
        <v>7.6427047220085562</v>
      </c>
      <c r="G19" s="94">
        <f t="shared" si="32"/>
        <v>3.9385771017515214</v>
      </c>
      <c r="H19" s="94">
        <f t="shared" si="32"/>
        <v>5.1213762432817926</v>
      </c>
      <c r="I19" s="94">
        <f t="shared" si="32"/>
        <v>5.524820957543775</v>
      </c>
      <c r="J19" s="94">
        <f t="shared" si="32"/>
        <v>5.568267303807291</v>
      </c>
      <c r="K19" s="94">
        <f t="shared" si="32"/>
        <v>6.6174111472716959</v>
      </c>
      <c r="L19" s="94">
        <f t="shared" si="32"/>
        <v>5.5069965291829446</v>
      </c>
      <c r="M19" s="94">
        <f t="shared" si="32"/>
        <v>4.9664834868265118</v>
      </c>
      <c r="N19" s="94">
        <f t="shared" si="32"/>
        <v>5.5275342605872186</v>
      </c>
      <c r="O19" s="94">
        <f t="shared" si="32"/>
        <v>6.8768833123890412</v>
      </c>
      <c r="P19" s="94">
        <f t="shared" si="32"/>
        <v>9.2943358313909279</v>
      </c>
      <c r="Q19" s="94">
        <f t="shared" si="32"/>
        <v>8.5681755428014856</v>
      </c>
      <c r="R19" s="94">
        <f t="shared" si="32"/>
        <v>5.4555479860148992</v>
      </c>
      <c r="S19" s="94">
        <f t="shared" si="32"/>
        <v>100</v>
      </c>
    </row>
    <row r="20" spans="1:36" ht="16.5" customHeight="1" x14ac:dyDescent="0.35">
      <c r="A20" s="464" t="s">
        <v>238</v>
      </c>
      <c r="B20" s="464"/>
      <c r="C20" s="93">
        <f>'Tabell 4.1'!C22</f>
        <v>0.40201448693009645</v>
      </c>
      <c r="D20" s="94">
        <f>D17</f>
        <v>8.016499348610834</v>
      </c>
      <c r="E20" s="94">
        <f t="shared" ref="E20:S20" si="33">E17</f>
        <v>6.2104663409071579</v>
      </c>
      <c r="F20" s="94">
        <f t="shared" si="33"/>
        <v>5.9925372511601847</v>
      </c>
      <c r="G20" s="94">
        <f t="shared" si="33"/>
        <v>7.7561292373378157</v>
      </c>
      <c r="H20" s="94">
        <f t="shared" si="33"/>
        <v>8.4716454488867754</v>
      </c>
      <c r="I20" s="94">
        <f t="shared" si="33"/>
        <v>5.9860428373272594</v>
      </c>
      <c r="J20" s="94">
        <f t="shared" si="33"/>
        <v>11.895275802780898</v>
      </c>
      <c r="K20" s="94">
        <f t="shared" si="33"/>
        <v>14.222229162136085</v>
      </c>
      <c r="L20" s="94">
        <f t="shared" si="33"/>
        <v>4.8856059189903203</v>
      </c>
      <c r="M20" s="94">
        <f t="shared" si="33"/>
        <v>0.77928082977188606</v>
      </c>
      <c r="N20" s="94">
        <f t="shared" si="33"/>
        <v>1.1669924525796294</v>
      </c>
      <c r="O20" s="94">
        <f t="shared" si="33"/>
        <v>6.9232892967947448</v>
      </c>
      <c r="P20" s="94">
        <f t="shared" si="33"/>
        <v>4.6563970578493201</v>
      </c>
      <c r="Q20" s="94">
        <f t="shared" si="33"/>
        <v>7.7685396986589801</v>
      </c>
      <c r="R20" s="94">
        <f t="shared" si="33"/>
        <v>5.269069316208105</v>
      </c>
      <c r="S20" s="94">
        <f t="shared" si="33"/>
        <v>100.00000000000001</v>
      </c>
    </row>
    <row r="21" spans="1:36" ht="16.5" customHeight="1" thickBot="1" x14ac:dyDescent="0.4">
      <c r="A21" s="465" t="s">
        <v>228</v>
      </c>
      <c r="B21" s="465"/>
      <c r="C21" s="231" t="s">
        <v>16</v>
      </c>
      <c r="D21" s="231">
        <f>SUMPRODUCT($C19:$C20,D19:D20)</f>
        <v>8.8111428163124845</v>
      </c>
      <c r="E21" s="231">
        <f t="shared" ref="E21" si="34">SUMPRODUCT($C19:$C20,E19:E20)</f>
        <v>8.5037721554624639</v>
      </c>
      <c r="F21" s="231">
        <f t="shared" ref="F21" si="35">SUMPRODUCT($C19:$C20,F19:F20)</f>
        <v>6.9793134928667131</v>
      </c>
      <c r="G21" s="231">
        <f t="shared" ref="G21" si="36">SUMPRODUCT($C19:$C20,G19:G20)</f>
        <v>5.4732883648681394</v>
      </c>
      <c r="H21" s="231">
        <f t="shared" ref="H21" si="37">SUMPRODUCT($C19:$C20,H19:H20)</f>
        <v>6.4682329990507821</v>
      </c>
      <c r="I21" s="231">
        <f t="shared" ref="I21" si="38">SUMPRODUCT($C19:$C20,I19:I20)</f>
        <v>5.7102388349058675</v>
      </c>
      <c r="J21" s="231">
        <f t="shared" ref="J21" si="39">SUMPRODUCT($C19:$C20,J19:J20)</f>
        <v>8.1118163793245248</v>
      </c>
      <c r="K21" s="231">
        <f t="shared" ref="K21" si="40">SUMPRODUCT($C19:$C20,K19:K20)</f>
        <v>9.6746581597141592</v>
      </c>
      <c r="L21" s="231">
        <f t="shared" ref="L21" si="41">SUMPRODUCT($C19:$C20,L19:L20)</f>
        <v>5.257188501843177</v>
      </c>
      <c r="M21" s="231">
        <f t="shared" ref="M21" si="42">SUMPRODUCT($C19:$C20,M19:M20)</f>
        <v>3.2831673589783597</v>
      </c>
      <c r="N21" s="231">
        <f t="shared" ref="N21" si="43">SUMPRODUCT($C19:$C20,N19:N20)</f>
        <v>3.7745332829038127</v>
      </c>
      <c r="O21" s="231">
        <f t="shared" ref="O21" si="44">SUMPRODUCT($C19:$C20,O19:O20)</f>
        <v>6.8955391904003864</v>
      </c>
      <c r="P21" s="231">
        <f t="shared" ref="P21" si="45">SUMPRODUCT($C19:$C20,P19:P20)</f>
        <v>7.4298172549323978</v>
      </c>
      <c r="Q21" s="231">
        <f t="shared" ref="Q21" si="46">SUMPRODUCT($C19:$C20,Q19:Q20)</f>
        <v>8.2467103491876212</v>
      </c>
      <c r="R21" s="231">
        <f t="shared" ref="R21" si="47">SUMPRODUCT($C19:$C20,R19:R20)</f>
        <v>5.3805808592491138</v>
      </c>
      <c r="S21" s="231">
        <f t="shared" ref="S21" si="48">SUM(D21:R21)</f>
        <v>100</v>
      </c>
      <c r="U21" s="97"/>
      <c r="V21" s="97"/>
      <c r="W21" s="97"/>
      <c r="X21" s="97"/>
      <c r="Y21" s="97"/>
      <c r="Z21" s="97"/>
      <c r="AA21" s="97"/>
      <c r="AB21" s="97"/>
      <c r="AC21" s="97"/>
      <c r="AD21" s="97"/>
      <c r="AE21" s="97"/>
      <c r="AF21" s="97"/>
      <c r="AG21" s="97"/>
      <c r="AH21" s="97"/>
      <c r="AI21" s="97"/>
      <c r="AJ21" s="97"/>
    </row>
    <row r="22" spans="1:36" ht="16.5" customHeight="1" thickBot="1" x14ac:dyDescent="0.4">
      <c r="A22" s="458"/>
      <c r="B22" s="458"/>
      <c r="C22" s="95"/>
      <c r="D22" s="96"/>
      <c r="E22" s="96"/>
      <c r="F22" s="96"/>
      <c r="G22" s="96"/>
      <c r="H22" s="96"/>
      <c r="I22" s="96"/>
      <c r="J22" s="96"/>
      <c r="K22" s="96"/>
      <c r="L22" s="96"/>
      <c r="M22" s="96"/>
      <c r="N22" s="96"/>
      <c r="O22" s="96"/>
      <c r="P22" s="96"/>
      <c r="Q22" s="96"/>
      <c r="R22" s="96"/>
      <c r="S22" s="96"/>
    </row>
    <row r="23" spans="1:36" ht="16.5" customHeight="1" x14ac:dyDescent="0.35">
      <c r="A23" s="440" t="str">
        <f>'Tabell 2.1'!A24</f>
        <v xml:space="preserve">FO2B  Barnevern </v>
      </c>
      <c r="B23" s="440"/>
      <c r="C23" s="192"/>
      <c r="D23" s="193"/>
      <c r="E23" s="193"/>
      <c r="F23" s="193"/>
      <c r="G23" s="193"/>
      <c r="H23" s="193"/>
      <c r="I23" s="193"/>
      <c r="J23" s="193"/>
      <c r="K23" s="193"/>
      <c r="L23" s="193"/>
      <c r="M23" s="193"/>
      <c r="N23" s="193"/>
      <c r="O23" s="193"/>
      <c r="P23" s="193"/>
      <c r="Q23" s="193"/>
      <c r="R23" s="193"/>
      <c r="S23" s="193"/>
    </row>
    <row r="24" spans="1:36" ht="16.5" customHeight="1" x14ac:dyDescent="0.35">
      <c r="A24" s="466" t="s">
        <v>84</v>
      </c>
      <c r="B24" s="466"/>
      <c r="C24" s="98">
        <f>'Tabell 4.1'!C26</f>
        <v>0.01</v>
      </c>
      <c r="D24" s="99">
        <f>'Tabell 4.1'!D26/'Tabell 4.1'!$S26*100</f>
        <v>8.8455962766092728</v>
      </c>
      <c r="E24" s="99">
        <f>'Tabell 4.1'!E26/'Tabell 4.1'!$S26*100</f>
        <v>8.4030621328111099</v>
      </c>
      <c r="F24" s="99">
        <f>'Tabell 4.1'!F26/'Tabell 4.1'!$S26*100</f>
        <v>6.3277295963783411</v>
      </c>
      <c r="G24" s="99">
        <f>'Tabell 4.1'!G26/'Tabell 4.1'!$S26*100</f>
        <v>4.0133268903074848</v>
      </c>
      <c r="H24" s="99">
        <f>'Tabell 4.1'!H26/'Tabell 4.1'!$S26*100</f>
        <v>5.1730715430199146</v>
      </c>
      <c r="I24" s="99">
        <f>'Tabell 4.1'!I26/'Tabell 4.1'!$S26*100</f>
        <v>5.1476385462499046</v>
      </c>
      <c r="J24" s="99">
        <f>'Tabell 4.1'!J26/'Tabell 4.1'!$S26*100</f>
        <v>8.7616673872682416</v>
      </c>
      <c r="K24" s="99">
        <f>'Tabell 4.1'!K26/'Tabell 4.1'!$S26*100</f>
        <v>7.9325516925659354</v>
      </c>
      <c r="L24" s="99">
        <f>'Tabell 4.1'!L26/'Tabell 4.1'!$S26*100</f>
        <v>6.0149037361072262</v>
      </c>
      <c r="M24" s="99">
        <f>'Tabell 4.1'!M26/'Tabell 4.1'!$S26*100</f>
        <v>4.0336732877234924</v>
      </c>
      <c r="N24" s="99">
        <f>'Tabell 4.1'!N26/'Tabell 4.1'!$S26*100</f>
        <v>5.117118950125894</v>
      </c>
      <c r="O24" s="99">
        <f>'Tabell 4.1'!O26/'Tabell 4.1'!$S26*100</f>
        <v>7.6553320277728325</v>
      </c>
      <c r="P24" s="99">
        <f>'Tabell 4.1'!P26/'Tabell 4.1'!$S26*100</f>
        <v>8.0673465754469849</v>
      </c>
      <c r="Q24" s="99">
        <f>'Tabell 4.1'!Q26/'Tabell 4.1'!$S26*100</f>
        <v>8.0317403799689711</v>
      </c>
      <c r="R24" s="99">
        <f>'Tabell 4.1'!R26/'Tabell 4.1'!$S26*100</f>
        <v>6.475240977644396</v>
      </c>
      <c r="S24" s="99">
        <f>'Tabell 4.1'!S26/'Tabell 4.1'!$S26*100</f>
        <v>100</v>
      </c>
    </row>
    <row r="25" spans="1:36" ht="16.5" customHeight="1" x14ac:dyDescent="0.35">
      <c r="A25" s="466" t="s">
        <v>85</v>
      </c>
      <c r="B25" s="466"/>
      <c r="C25" s="98">
        <f>'Tabell 4.1'!C27</f>
        <v>0.03</v>
      </c>
      <c r="D25" s="101">
        <f>'Tabell 4.1'!D27/'Tabell 4.1'!$S27*100</f>
        <v>6.6816581931951502</v>
      </c>
      <c r="E25" s="101">
        <f>'Tabell 4.1'!E27/'Tabell 4.1'!$S27*100</f>
        <v>5.7117716073523654</v>
      </c>
      <c r="F25" s="101">
        <f>'Tabell 4.1'!F27/'Tabell 4.1'!$S27*100</f>
        <v>3.9147438404380135</v>
      </c>
      <c r="G25" s="101">
        <f>'Tabell 4.1'!G27/'Tabell 4.1'!$S27*100</f>
        <v>3.1384434884630426</v>
      </c>
      <c r="H25" s="101">
        <f>'Tabell 4.1'!H27/'Tabell 4.1'!$S27*100</f>
        <v>4.5678529526789209</v>
      </c>
      <c r="I25" s="101">
        <f>'Tabell 4.1'!I27/'Tabell 4.1'!$S27*100</f>
        <v>5.6491982792334774</v>
      </c>
      <c r="J25" s="101">
        <f>'Tabell 4.1'!J27/'Tabell 4.1'!$S27*100</f>
        <v>9.5756746186937818</v>
      </c>
      <c r="K25" s="101">
        <f>'Tabell 4.1'!K27/'Tabell 4.1'!$S27*100</f>
        <v>9.4955025420414554</v>
      </c>
      <c r="L25" s="101">
        <f>'Tabell 4.1'!L27/'Tabell 4.1'!$S27*100</f>
        <v>6.1067657411028549</v>
      </c>
      <c r="M25" s="101">
        <f>'Tabell 4.1'!M27/'Tabell 4.1'!$S27*100</f>
        <v>4.3801329683222523</v>
      </c>
      <c r="N25" s="101">
        <f>'Tabell 4.1'!N27/'Tabell 4.1'!$S27*100</f>
        <v>5.8017207665232693</v>
      </c>
      <c r="O25" s="101">
        <f>'Tabell 4.1'!O27/'Tabell 4.1'!$S27*100</f>
        <v>8.5393038717246785</v>
      </c>
      <c r="P25" s="101">
        <f>'Tabell 4.1'!P27/'Tabell 4.1'!$S27*100</f>
        <v>9.2804067266327728</v>
      </c>
      <c r="Q25" s="101">
        <f>'Tabell 4.1'!Q27/'Tabell 4.1'!$S27*100</f>
        <v>9.4583496284708648</v>
      </c>
      <c r="R25" s="101">
        <f>'Tabell 4.1'!R27/'Tabell 4.1'!$S27*100</f>
        <v>7.6984747751271021</v>
      </c>
      <c r="S25" s="101">
        <f>'Tabell 4.1'!S27/'Tabell 4.1'!$S27*100</f>
        <v>100</v>
      </c>
    </row>
    <row r="26" spans="1:36" ht="16.5" customHeight="1" x14ac:dyDescent="0.35">
      <c r="A26" s="466" t="s">
        <v>86</v>
      </c>
      <c r="B26" s="466"/>
      <c r="C26" s="98">
        <f>'Tabell 4.1'!C28</f>
        <v>0.06</v>
      </c>
      <c r="D26" s="101">
        <f>'Tabell 4.1'!D28/'Tabell 4.1'!$S28*100</f>
        <v>5.2755335825394916</v>
      </c>
      <c r="E26" s="101">
        <f>'Tabell 4.1'!E28/'Tabell 4.1'!$S28*100</f>
        <v>4.7962136741830461</v>
      </c>
      <c r="F26" s="101">
        <f>'Tabell 4.1'!F28/'Tabell 4.1'!$S28*100</f>
        <v>2.9362112625105512</v>
      </c>
      <c r="G26" s="101">
        <f>'Tabell 4.1'!G28/'Tabell 4.1'!$S28*100</f>
        <v>2.8457735439527312</v>
      </c>
      <c r="H26" s="101">
        <f>'Tabell 4.1'!H28/'Tabell 4.1'!$S28*100</f>
        <v>4.8956951645966482</v>
      </c>
      <c r="I26" s="101">
        <f>'Tabell 4.1'!I28/'Tabell 4.1'!$S28*100</f>
        <v>5.9357289280115761</v>
      </c>
      <c r="J26" s="101">
        <f>'Tabell 4.1'!J28/'Tabell 4.1'!$S28*100</f>
        <v>9.7491860605329794</v>
      </c>
      <c r="K26" s="101">
        <f>'Tabell 4.1'!K28/'Tabell 4.1'!$S28*100</f>
        <v>9.7039672012540699</v>
      </c>
      <c r="L26" s="101">
        <f>'Tabell 4.1'!L28/'Tabell 4.1'!$S28*100</f>
        <v>5.8724225250211024</v>
      </c>
      <c r="M26" s="101">
        <f>'Tabell 4.1'!M28/'Tabell 4.1'!$S28*100</f>
        <v>4.7178343180996025</v>
      </c>
      <c r="N26" s="101">
        <f>'Tabell 4.1'!N28/'Tabell 4.1'!$S28*100</f>
        <v>7.1234776317376101</v>
      </c>
      <c r="O26" s="101">
        <f>'Tabell 4.1'!O28/'Tabell 4.1'!$S28*100</f>
        <v>8.6910647534064864</v>
      </c>
      <c r="P26" s="101">
        <f>'Tabell 4.1'!P28/'Tabell 4.1'!$S28*100</f>
        <v>8.926202821656819</v>
      </c>
      <c r="Q26" s="101">
        <f>'Tabell 4.1'!Q28/'Tabell 4.1'!$S28*100</f>
        <v>9.8788134571325212</v>
      </c>
      <c r="R26" s="101">
        <f>'Tabell 4.1'!R28/'Tabell 4.1'!$S28*100</f>
        <v>8.6518750753647655</v>
      </c>
      <c r="S26" s="101">
        <f>'Tabell 4.1'!S28/'Tabell 4.1'!$S28*100</f>
        <v>100</v>
      </c>
    </row>
    <row r="27" spans="1:36" ht="16.5" customHeight="1" x14ac:dyDescent="0.35">
      <c r="A27" s="466" t="s">
        <v>87</v>
      </c>
      <c r="B27" s="466"/>
      <c r="C27" s="98">
        <f>'Tabell 4.1'!C29</f>
        <v>0.24</v>
      </c>
      <c r="D27" s="101">
        <f>'Tabell 4.1'!D29/'Tabell 4.1'!$S29*100</f>
        <v>9.8953335584117852</v>
      </c>
      <c r="E27" s="101">
        <f>'Tabell 4.1'!E29/'Tabell 4.1'!$S29*100</f>
        <v>6.8463258548158672</v>
      </c>
      <c r="F27" s="101">
        <f>'Tabell 4.1'!F29/'Tabell 4.1'!$S29*100</f>
        <v>5.1079972913745042</v>
      </c>
      <c r="G27" s="101">
        <f>'Tabell 4.1'!G29/'Tabell 4.1'!$S29*100</f>
        <v>2.9392322661407473</v>
      </c>
      <c r="H27" s="101">
        <f>'Tabell 4.1'!H29/'Tabell 4.1'!$S29*100</f>
        <v>3.5846460668571569</v>
      </c>
      <c r="I27" s="101">
        <f>'Tabell 4.1'!I29/'Tabell 4.1'!$S29*100</f>
        <v>1.7943952801679164</v>
      </c>
      <c r="J27" s="101">
        <f>'Tabell 4.1'!J29/'Tabell 4.1'!$S29*100</f>
        <v>2.2370154375374711</v>
      </c>
      <c r="K27" s="101">
        <f>'Tabell 4.1'!K29/'Tabell 4.1'!$S29*100</f>
        <v>2.3404080761451436</v>
      </c>
      <c r="L27" s="101">
        <f>'Tabell 4.1'!L29/'Tabell 4.1'!$S29*100</f>
        <v>7.3966103284221916</v>
      </c>
      <c r="M27" s="101">
        <f>'Tabell 4.1'!M29/'Tabell 4.1'!$S29*100</f>
        <v>9.1521652387075552</v>
      </c>
      <c r="N27" s="101">
        <f>'Tabell 4.1'!N29/'Tabell 4.1'!$S29*100</f>
        <v>11.080602306690601</v>
      </c>
      <c r="O27" s="101">
        <f>'Tabell 4.1'!O29/'Tabell 4.1'!$S29*100</f>
        <v>14.31075801735413</v>
      </c>
      <c r="P27" s="101">
        <f>'Tabell 4.1'!P29/'Tabell 4.1'!$S29*100</f>
        <v>6.6558418079618002</v>
      </c>
      <c r="Q27" s="101">
        <f>'Tabell 4.1'!Q29/'Tabell 4.1'!$S29*100</f>
        <v>3.9007700737749431</v>
      </c>
      <c r="R27" s="101">
        <f>'Tabell 4.1'!R29/'Tabell 4.1'!$S29*100</f>
        <v>12.757898395638195</v>
      </c>
      <c r="S27" s="101">
        <f>'Tabell 4.1'!S29/'Tabell 4.1'!$S29*100</f>
        <v>100</v>
      </c>
    </row>
    <row r="28" spans="1:36" ht="16.5" customHeight="1" x14ac:dyDescent="0.35">
      <c r="A28" s="466" t="s">
        <v>88</v>
      </c>
      <c r="B28" s="466"/>
      <c r="C28" s="100">
        <f>'Tabell 4.1'!C32</f>
        <v>0.08</v>
      </c>
      <c r="D28" s="101">
        <f>'Tabell 4.1'!D32/'Tabell 4.1'!$S32*100</f>
        <v>12.820512820512819</v>
      </c>
      <c r="E28" s="101">
        <f>'Tabell 4.1'!E32/'Tabell 4.1'!$S32*100</f>
        <v>9.0157154673283717</v>
      </c>
      <c r="F28" s="101">
        <f>'Tabell 4.1'!F32/'Tabell 4.1'!$S32*100</f>
        <v>5.5417700578990905</v>
      </c>
      <c r="G28" s="101">
        <f>'Tabell 4.1'!G32/'Tabell 4.1'!$S32*100</f>
        <v>3.556658395368073</v>
      </c>
      <c r="H28" s="101">
        <f>'Tabell 4.1'!H32/'Tabell 4.1'!$S32*100</f>
        <v>4.2183622828784122</v>
      </c>
      <c r="I28" s="101">
        <f>'Tabell 4.1'!I32/'Tabell 4.1'!$S32*100</f>
        <v>1.9023986765922249</v>
      </c>
      <c r="J28" s="101">
        <f>'Tabell 4.1'!J32/'Tabell 4.1'!$S32*100</f>
        <v>4.2183622828784122</v>
      </c>
      <c r="K28" s="101">
        <f>'Tabell 4.1'!K32/'Tabell 4.1'!$S32*100</f>
        <v>4.8800661703887513</v>
      </c>
      <c r="L28" s="101">
        <f>'Tabell 4.1'!L32/'Tabell 4.1'!$S32*100</f>
        <v>6.1207609594706369</v>
      </c>
      <c r="M28" s="101">
        <f>'Tabell 4.1'!M32/'Tabell 4.1'!$S32*100</f>
        <v>6.2861869313482215</v>
      </c>
      <c r="N28" s="101">
        <f>'Tabell 4.1'!N32/'Tabell 4.1'!$S32*100</f>
        <v>7.0306038047973534</v>
      </c>
      <c r="O28" s="101">
        <f>'Tabell 4.1'!O32/'Tabell 4.1'!$S32*100</f>
        <v>10.256410256410255</v>
      </c>
      <c r="P28" s="101">
        <f>'Tabell 4.1'!P32/'Tabell 4.1'!$S32*100</f>
        <v>5.7899090157154669</v>
      </c>
      <c r="Q28" s="101">
        <f>'Tabell 4.1'!Q32/'Tabell 4.1'!$S32*100</f>
        <v>4.3837882547559968</v>
      </c>
      <c r="R28" s="101">
        <f>'Tabell 4.1'!R32/'Tabell 4.1'!$S32*100</f>
        <v>13.978494623655912</v>
      </c>
      <c r="S28" s="101">
        <f>'Tabell 4.1'!S32/'Tabell 4.1'!$S32*100</f>
        <v>100</v>
      </c>
    </row>
    <row r="29" spans="1:36" ht="16.5" customHeight="1" x14ac:dyDescent="0.35">
      <c r="A29" s="466" t="s">
        <v>89</v>
      </c>
      <c r="B29" s="466"/>
      <c r="C29" s="100">
        <f>'Tabell 4.1'!C33</f>
        <v>0.1</v>
      </c>
      <c r="D29" s="101">
        <f>'Tabell 4.1'!D33/'Tabell 4.1'!$S33*100</f>
        <v>9.7029137307179596</v>
      </c>
      <c r="E29" s="101">
        <f>'Tabell 4.1'!E33/'Tabell 4.1'!$S33*100</f>
        <v>9.6362597600457054</v>
      </c>
      <c r="F29" s="101">
        <f>'Tabell 4.1'!F33/'Tabell 4.1'!$S33*100</f>
        <v>5.4751475909350606</v>
      </c>
      <c r="G29" s="101">
        <f>'Tabell 4.1'!G33/'Tabell 4.1'!$S33*100</f>
        <v>4.2277661397828989</v>
      </c>
      <c r="H29" s="101">
        <f>'Tabell 4.1'!H33/'Tabell 4.1'!$S33*100</f>
        <v>5.7131974861931063</v>
      </c>
      <c r="I29" s="101">
        <f>'Tabell 4.1'!I33/'Tabell 4.1'!$S33*100</f>
        <v>3.1232146257855646</v>
      </c>
      <c r="J29" s="101">
        <f>'Tabell 4.1'!J33/'Tabell 4.1'!$S33*100</f>
        <v>3.0470386593029897</v>
      </c>
      <c r="K29" s="101">
        <f>'Tabell 4.1'!K33/'Tabell 4.1'!$S33*100</f>
        <v>5.9607693772614736</v>
      </c>
      <c r="L29" s="101">
        <f>'Tabell 4.1'!L33/'Tabell 4.1'!$S33*100</f>
        <v>6.5130451342601408</v>
      </c>
      <c r="M29" s="101">
        <f>'Tabell 4.1'!M33/'Tabell 4.1'!$S33*100</f>
        <v>6.3606932012949908</v>
      </c>
      <c r="N29" s="101">
        <f>'Tabell 4.1'!N33/'Tabell 4.1'!$S33*100</f>
        <v>9.2458579318225098</v>
      </c>
      <c r="O29" s="101">
        <f>'Tabell 4.1'!O33/'Tabell 4.1'!$S33*100</f>
        <v>11.978670729384879</v>
      </c>
      <c r="P29" s="101">
        <f>'Tabell 4.1'!P33/'Tabell 4.1'!$S33*100</f>
        <v>5.4656255951247381</v>
      </c>
      <c r="Q29" s="101">
        <f>'Tabell 4.1'!Q33/'Tabell 4.1'!$S33*100</f>
        <v>3.456484479146829</v>
      </c>
      <c r="R29" s="101">
        <f>'Tabell 4.1'!R33/'Tabell 4.1'!$S33*100</f>
        <v>10.093315558941155</v>
      </c>
      <c r="S29" s="101">
        <f>'Tabell 4.1'!S33/'Tabell 4.1'!$S33*100</f>
        <v>100</v>
      </c>
    </row>
    <row r="30" spans="1:36" ht="16.5" customHeight="1" x14ac:dyDescent="0.35">
      <c r="A30" s="466" t="s">
        <v>90</v>
      </c>
      <c r="B30" s="466"/>
      <c r="C30" s="100">
        <f>'Tabell 4.1'!C34</f>
        <v>0.2</v>
      </c>
      <c r="D30" s="101">
        <f>'Tabell 4.1'!D34/'Tabell 4.1'!$S34*100</f>
        <v>10.665517397813366</v>
      </c>
      <c r="E30" s="101">
        <f>'Tabell 4.1'!E34/'Tabell 4.1'!$S34*100</f>
        <v>7.1678083745406695</v>
      </c>
      <c r="F30" s="101">
        <f>'Tabell 4.1'!F34/'Tabell 4.1'!$S34*100</f>
        <v>4.2235630358844078</v>
      </c>
      <c r="G30" s="101">
        <f>'Tabell 4.1'!G34/'Tabell 4.1'!$S34*100</f>
        <v>2.2864401397268974</v>
      </c>
      <c r="H30" s="101">
        <f>'Tabell 4.1'!H34/'Tabell 4.1'!$S34*100</f>
        <v>3.0032209771809644</v>
      </c>
      <c r="I30" s="101">
        <f>'Tabell 4.1'!I34/'Tabell 4.1'!$S34*100</f>
        <v>1.7102935172163498</v>
      </c>
      <c r="J30" s="101">
        <f>'Tabell 4.1'!J34/'Tabell 4.1'!$S34*100</f>
        <v>1.9099033706845712</v>
      </c>
      <c r="K30" s="101">
        <f>'Tabell 4.1'!K34/'Tabell 4.1'!$S34*100</f>
        <v>2.3363426030939527</v>
      </c>
      <c r="L30" s="101">
        <f>'Tabell 4.1'!L34/'Tabell 4.1'!$S34*100</f>
        <v>7.961711200834733</v>
      </c>
      <c r="M30" s="101">
        <f>'Tabell 4.1'!M34/'Tabell 4.1'!$S34*100</f>
        <v>7.9027355623100304</v>
      </c>
      <c r="N30" s="101">
        <f>'Tabell 4.1'!N34/'Tabell 4.1'!$S34*100</f>
        <v>12.516445129973233</v>
      </c>
      <c r="O30" s="101">
        <f>'Tabell 4.1'!O34/'Tabell 4.1'!$S34*100</f>
        <v>16.377081159551786</v>
      </c>
      <c r="P30" s="101">
        <f>'Tabell 4.1'!P34/'Tabell 4.1'!$S34*100</f>
        <v>6.4374177743501333</v>
      </c>
      <c r="Q30" s="101">
        <f>'Tabell 4.1'!Q34/'Tabell 4.1'!$S34*100</f>
        <v>2.844440411922152</v>
      </c>
      <c r="R30" s="101">
        <f>'Tabell 4.1'!R34/'Tabell 4.1'!$S34*100</f>
        <v>12.657079344916752</v>
      </c>
      <c r="S30" s="101">
        <f>'Tabell 4.1'!S34/'Tabell 4.1'!$S34*100</f>
        <v>100</v>
      </c>
    </row>
    <row r="31" spans="1:36" ht="16.5" customHeight="1" x14ac:dyDescent="0.35">
      <c r="A31" s="466" t="s">
        <v>91</v>
      </c>
      <c r="B31" s="466"/>
      <c r="C31" s="100">
        <f>'Tabell 4.1'!C35</f>
        <v>0.14000000000000001</v>
      </c>
      <c r="D31" s="101">
        <f>'Tabell 4.1'!D35/'Tabell 4.1'!$S35*100</f>
        <v>16.346153846153847</v>
      </c>
      <c r="E31" s="101">
        <f>'Tabell 4.1'!E35/'Tabell 4.1'!$S35*100</f>
        <v>11.883361204013378</v>
      </c>
      <c r="F31" s="101">
        <f>'Tabell 4.1'!F35/'Tabell 4.1'!$S35*100</f>
        <v>16.900083612040135</v>
      </c>
      <c r="G31" s="101">
        <f>'Tabell 4.1'!G35/'Tabell 4.1'!$S35*100</f>
        <v>3.6789297658862878</v>
      </c>
      <c r="H31" s="101">
        <f>'Tabell 4.1'!H35/'Tabell 4.1'!$S35*100</f>
        <v>4.7240802675585289</v>
      </c>
      <c r="I31" s="101">
        <f>'Tabell 4.1'!I35/'Tabell 4.1'!$S35*100</f>
        <v>2.7591973244147154</v>
      </c>
      <c r="J31" s="101">
        <f>'Tabell 4.1'!J35/'Tabell 4.1'!$S35*100</f>
        <v>3.6371237458193977</v>
      </c>
      <c r="K31" s="101">
        <f>'Tabell 4.1'!K35/'Tabell 4.1'!$S35*100</f>
        <v>3.2608695652173911</v>
      </c>
      <c r="L31" s="101">
        <f>'Tabell 4.1'!L35/'Tabell 4.1'!$S35*100</f>
        <v>3.8357023411371238</v>
      </c>
      <c r="M31" s="101">
        <f>'Tabell 4.1'!M35/'Tabell 4.1'!$S35*100</f>
        <v>4.6091137123745813</v>
      </c>
      <c r="N31" s="101">
        <f>'Tabell 4.1'!N35/'Tabell 4.1'!$S35*100</f>
        <v>5.7065217391304346</v>
      </c>
      <c r="O31" s="101">
        <f>'Tabell 4.1'!O35/'Tabell 4.1'!$S35*100</f>
        <v>7.0547658862876252</v>
      </c>
      <c r="P31" s="101">
        <f>'Tabell 4.1'!P35/'Tabell 4.1'!$S35*100</f>
        <v>6.7934782608695645</v>
      </c>
      <c r="Q31" s="101">
        <f>'Tabell 4.1'!Q35/'Tabell 4.1'!$S35*100</f>
        <v>4.0238294314381271</v>
      </c>
      <c r="R31" s="101">
        <f>'Tabell 4.1'!R35/'Tabell 4.1'!$S35*100</f>
        <v>4.7867892976588635</v>
      </c>
      <c r="S31" s="101">
        <f>'Tabell 4.1'!S35/'Tabell 4.1'!$S35*100</f>
        <v>100</v>
      </c>
    </row>
    <row r="32" spans="1:36" ht="16.5" customHeight="1" x14ac:dyDescent="0.35">
      <c r="A32" s="467" t="s">
        <v>209</v>
      </c>
      <c r="B32" s="467"/>
      <c r="C32" s="100">
        <f>'Tabell 4.1'!C36</f>
        <v>0.06</v>
      </c>
      <c r="D32" s="101">
        <f>'Tabell 4.1'!D36/'Tabell 4.1'!$S36*100</f>
        <v>12.307609223956364</v>
      </c>
      <c r="E32" s="101">
        <f>'Tabell 4.1'!E36/'Tabell 4.1'!$S36*100</f>
        <v>8.4084894961386834</v>
      </c>
      <c r="F32" s="101">
        <f>'Tabell 4.1'!F36/'Tabell 4.1'!$S36*100</f>
        <v>5.249230436895826</v>
      </c>
      <c r="G32" s="101">
        <f>'Tabell 4.1'!G36/'Tabell 4.1'!$S36*100</f>
        <v>3.3590754441864235</v>
      </c>
      <c r="H32" s="101">
        <f>'Tabell 4.1'!H36/'Tabell 4.1'!$S36*100</f>
        <v>4.5471728681751902</v>
      </c>
      <c r="I32" s="101">
        <f>'Tabell 4.1'!I36/'Tabell 4.1'!$S36*100</f>
        <v>1.9117567640546524</v>
      </c>
      <c r="J32" s="101">
        <f>'Tabell 4.1'!J36/'Tabell 4.1'!$S36*100</f>
        <v>2.4247988335043473</v>
      </c>
      <c r="K32" s="101">
        <f>'Tabell 4.1'!K36/'Tabell 4.1'!$S36*100</f>
        <v>3.4508829724037371</v>
      </c>
      <c r="L32" s="101">
        <f>'Tabell 4.1'!L36/'Tabell 4.1'!$S36*100</f>
        <v>7.7442350272722367</v>
      </c>
      <c r="M32" s="101">
        <f>'Tabell 4.1'!M36/'Tabell 4.1'!$S36*100</f>
        <v>6.0376950909974614</v>
      </c>
      <c r="N32" s="101">
        <f>'Tabell 4.1'!N36/'Tabell 4.1'!$S36*100</f>
        <v>11.016903386077658</v>
      </c>
      <c r="O32" s="101">
        <f>'Tabell 4.1'!O36/'Tabell 4.1'!$S36*100</f>
        <v>11.465140141491602</v>
      </c>
      <c r="P32" s="101">
        <f>'Tabell 4.1'!P36/'Tabell 4.1'!$S36*100</f>
        <v>5.5732570070745799</v>
      </c>
      <c r="Q32" s="101">
        <f>'Tabell 4.1'!Q36/'Tabell 4.1'!$S36*100</f>
        <v>3.6615002430199279</v>
      </c>
      <c r="R32" s="101">
        <f>'Tabell 4.1'!R36/'Tabell 4.1'!$S36*100</f>
        <v>12.842253064751311</v>
      </c>
      <c r="S32" s="101">
        <f>'Tabell 4.1'!S36/'Tabell 4.1'!$S36*100</f>
        <v>100</v>
      </c>
    </row>
    <row r="33" spans="1:38" ht="16.5" customHeight="1" x14ac:dyDescent="0.35">
      <c r="A33" s="466" t="s">
        <v>92</v>
      </c>
      <c r="B33" s="466"/>
      <c r="C33" s="100">
        <f>'Tabell 4.1'!C37</f>
        <v>0.05</v>
      </c>
      <c r="D33" s="101">
        <f>'Tabell 4.1'!D37/'Tabell 4.1'!$S37*100</f>
        <v>8.1650570676031613</v>
      </c>
      <c r="E33" s="101">
        <f>'Tabell 4.1'!E37/'Tabell 4.1'!$S37*100</f>
        <v>5.8823529411764701</v>
      </c>
      <c r="F33" s="101">
        <f>'Tabell 4.1'!F37/'Tabell 4.1'!$S37*100</f>
        <v>4.1264266900790165</v>
      </c>
      <c r="G33" s="101">
        <f>'Tabell 4.1'!G37/'Tabell 4.1'!$S37*100</f>
        <v>2.9850746268656714</v>
      </c>
      <c r="H33" s="101">
        <f>'Tabell 4.1'!H37/'Tabell 4.1'!$S37*100</f>
        <v>3.9508340649692713</v>
      </c>
      <c r="I33" s="101">
        <f>'Tabell 4.1'!I37/'Tabell 4.1'!$S37*100</f>
        <v>3.2484635645302897</v>
      </c>
      <c r="J33" s="101">
        <f>'Tabell 4.1'!J37/'Tabell 4.1'!$S37*100</f>
        <v>4.4776119402985071</v>
      </c>
      <c r="K33" s="101">
        <f>'Tabell 4.1'!K37/'Tabell 4.1'!$S37*100</f>
        <v>6.0579455662862163</v>
      </c>
      <c r="L33" s="101">
        <f>'Tabell 4.1'!L37/'Tabell 4.1'!$S37*100</f>
        <v>6.4091308165057068</v>
      </c>
      <c r="M33" s="101">
        <f>'Tabell 4.1'!M37/'Tabell 4.1'!$S37*100</f>
        <v>7.4626865671641784</v>
      </c>
      <c r="N33" s="101">
        <f>'Tabell 4.1'!N37/'Tabell 4.1'!$S37*100</f>
        <v>10.359964881474978</v>
      </c>
      <c r="O33" s="101">
        <f>'Tabell 4.1'!O37/'Tabell 4.1'!$S37*100</f>
        <v>12.028094820017559</v>
      </c>
      <c r="P33" s="101">
        <f>'Tabell 4.1'!P37/'Tabell 4.1'!$S37*100</f>
        <v>7.2870939420544332</v>
      </c>
      <c r="Q33" s="101">
        <f>'Tabell 4.1'!Q37/'Tabell 4.1'!$S37*100</f>
        <v>6.4091308165057068</v>
      </c>
      <c r="R33" s="101">
        <f>'Tabell 4.1'!R37/'Tabell 4.1'!$S37*100</f>
        <v>11.150131694468831</v>
      </c>
      <c r="S33" s="101">
        <f>'Tabell 4.1'!S37/'Tabell 4.1'!$S37*100</f>
        <v>100</v>
      </c>
    </row>
    <row r="34" spans="1:38" ht="16.5" customHeight="1" x14ac:dyDescent="0.35">
      <c r="A34" s="466" t="s">
        <v>93</v>
      </c>
      <c r="B34" s="466"/>
      <c r="C34" s="100">
        <f>'Tabell 4.1'!C38</f>
        <v>0.03</v>
      </c>
      <c r="D34" s="101">
        <f>'Tabell 4.1'!D38/'Tabell 4.1'!$S38*100</f>
        <v>11.673598164348201</v>
      </c>
      <c r="E34" s="101">
        <f>'Tabell 4.1'!E38/'Tabell 4.1'!$S38*100</f>
        <v>11.200344184712463</v>
      </c>
      <c r="F34" s="101">
        <f>'Tabell 4.1'!F38/'Tabell 4.1'!$S38*100</f>
        <v>8.3034561881543087</v>
      </c>
      <c r="G34" s="101">
        <f>'Tabell 4.1'!G38/'Tabell 4.1'!$S38*100</f>
        <v>8.0309766241216121</v>
      </c>
      <c r="H34" s="101">
        <f>'Tabell 4.1'!H38/'Tabell 4.1'!$S38*100</f>
        <v>7.8302022085185721</v>
      </c>
      <c r="I34" s="101">
        <f>'Tabell 4.1'!I38/'Tabell 4.1'!$S38*100</f>
        <v>2.6244084325254553</v>
      </c>
      <c r="J34" s="101">
        <f>'Tabell 4.1'!J38/'Tabell 4.1'!$S38*100</f>
        <v>4.5030833213824755</v>
      </c>
      <c r="K34" s="101">
        <f>'Tabell 4.1'!K38/'Tabell 4.1'!$S38*100</f>
        <v>5.3348630431665001</v>
      </c>
      <c r="L34" s="101">
        <f>'Tabell 4.1'!L38/'Tabell 4.1'!$S38*100</f>
        <v>4.7181987666714473</v>
      </c>
      <c r="M34" s="101">
        <f>'Tabell 4.1'!M38/'Tabell 4.1'!$S38*100</f>
        <v>5.1771117166212539</v>
      </c>
      <c r="N34" s="101">
        <f>'Tabell 4.1'!N38/'Tabell 4.1'!$S38*100</f>
        <v>5.4209092212820877</v>
      </c>
      <c r="O34" s="101">
        <f>'Tabell 4.1'!O38/'Tabell 4.1'!$S38*100</f>
        <v>8.7767101677900463</v>
      </c>
      <c r="P34" s="101">
        <f>'Tabell 4.1'!P38/'Tabell 4.1'!$S38*100</f>
        <v>5.8081170228022376</v>
      </c>
      <c r="Q34" s="101">
        <f>'Tabell 4.1'!Q38/'Tabell 4.1'!$S38*100</f>
        <v>4.7038577369855155</v>
      </c>
      <c r="R34" s="101">
        <f>'Tabell 4.1'!R38/'Tabell 4.1'!$S38*100</f>
        <v>5.8941632009178253</v>
      </c>
      <c r="S34" s="101">
        <f>'Tabell 4.1'!S38/'Tabell 4.1'!$S38*100</f>
        <v>100</v>
      </c>
    </row>
    <row r="35" spans="1:38" ht="16.5" customHeight="1" x14ac:dyDescent="0.35">
      <c r="A35" s="468" t="s">
        <v>229</v>
      </c>
      <c r="B35" s="468"/>
      <c r="C35" s="233" t="s">
        <v>16</v>
      </c>
      <c r="D35" s="234">
        <f>SUMPRODUCT($C24:$C34,D24:D34)</f>
        <v>10.894732546018165</v>
      </c>
      <c r="E35" s="234">
        <f t="shared" ref="E35:R35" si="49">SUMPRODUCT($C24:$C34,E24:E34)</f>
        <v>8.1030275943848391</v>
      </c>
      <c r="F35" s="234">
        <f t="shared" si="49"/>
        <v>6.554771159807701</v>
      </c>
      <c r="G35" s="234">
        <f t="shared" si="49"/>
        <v>3.2818237675632225</v>
      </c>
      <c r="H35" s="234">
        <f t="shared" si="49"/>
        <v>4.2189053756705865</v>
      </c>
      <c r="I35" s="234">
        <f t="shared" si="49"/>
        <v>2.5564714593733195</v>
      </c>
      <c r="J35" s="234">
        <f t="shared" si="49"/>
        <v>3.5345336548533304</v>
      </c>
      <c r="K35" s="234">
        <f t="shared" si="49"/>
        <v>4.0883952025969847</v>
      </c>
      <c r="L35" s="234">
        <f t="shared" si="49"/>
        <v>6.5678464034883222</v>
      </c>
      <c r="M35" s="234">
        <f t="shared" si="49"/>
        <v>6.906827130451191</v>
      </c>
      <c r="N35" s="234">
        <f t="shared" si="49"/>
        <v>9.442851914922775</v>
      </c>
      <c r="O35" s="234">
        <f t="shared" si="49"/>
        <v>12.122856049764858</v>
      </c>
      <c r="P35" s="234">
        <f t="shared" si="49"/>
        <v>6.6133792911364351</v>
      </c>
      <c r="Q35" s="234">
        <f t="shared" si="49"/>
        <v>4.4028195163847306</v>
      </c>
      <c r="R35" s="234">
        <f t="shared" si="49"/>
        <v>10.710758933583545</v>
      </c>
      <c r="S35" s="234">
        <f>SUM(D35:R35)</f>
        <v>100.00000000000001</v>
      </c>
      <c r="U35" s="97"/>
    </row>
    <row r="36" spans="1:38" ht="16.5" customHeight="1" x14ac:dyDescent="0.35">
      <c r="A36" s="469"/>
      <c r="B36" s="469"/>
      <c r="C36" s="92"/>
      <c r="D36" s="22"/>
      <c r="E36" s="22"/>
      <c r="F36" s="22"/>
      <c r="G36" s="22"/>
      <c r="H36" s="22"/>
      <c r="I36" s="22"/>
      <c r="J36" s="22"/>
      <c r="K36" s="22"/>
      <c r="L36" s="22"/>
      <c r="M36" s="22"/>
      <c r="N36" s="22"/>
      <c r="O36" s="22"/>
      <c r="P36" s="22"/>
      <c r="Q36" s="22"/>
      <c r="R36" s="22"/>
      <c r="S36" s="22"/>
    </row>
    <row r="37" spans="1:38" ht="16.5" customHeight="1" x14ac:dyDescent="0.35">
      <c r="A37" s="470" t="str">
        <f>'Tabell 4.1'!A41</f>
        <v>Kriterienøkkel FO2B Barnevern</v>
      </c>
      <c r="B37" s="470"/>
      <c r="C37" s="102">
        <f>'Tabell 4.1'!C41</f>
        <v>0.8</v>
      </c>
      <c r="D37" s="103">
        <f>'Tabell 4.1'!D41</f>
        <v>10.894732546018163</v>
      </c>
      <c r="E37" s="103">
        <f>'Tabell 4.1'!E41</f>
        <v>8.1030275943848409</v>
      </c>
      <c r="F37" s="103">
        <f>'Tabell 4.1'!F41</f>
        <v>6.554771159807701</v>
      </c>
      <c r="G37" s="103">
        <f>'Tabell 4.1'!G41</f>
        <v>3.2818237675632225</v>
      </c>
      <c r="H37" s="103">
        <f>'Tabell 4.1'!H41</f>
        <v>4.2189053756705865</v>
      </c>
      <c r="I37" s="103">
        <f>'Tabell 4.1'!I41</f>
        <v>2.5564714593733195</v>
      </c>
      <c r="J37" s="103">
        <f>'Tabell 4.1'!J41</f>
        <v>3.5345336548533299</v>
      </c>
      <c r="K37" s="103">
        <f>'Tabell 4.1'!K41</f>
        <v>4.0883952025969856</v>
      </c>
      <c r="L37" s="103">
        <f>'Tabell 4.1'!L41</f>
        <v>6.5678464034883213</v>
      </c>
      <c r="M37" s="103">
        <f>'Tabell 4.1'!M41</f>
        <v>6.9068271304511901</v>
      </c>
      <c r="N37" s="103">
        <f>'Tabell 4.1'!N41</f>
        <v>9.4428519149227768</v>
      </c>
      <c r="O37" s="103">
        <f>'Tabell 4.1'!O41</f>
        <v>12.122856049764859</v>
      </c>
      <c r="P37" s="103">
        <f>'Tabell 4.1'!P41</f>
        <v>6.613379291136436</v>
      </c>
      <c r="Q37" s="103">
        <f>'Tabell 4.1'!Q41</f>
        <v>4.4028195163847306</v>
      </c>
      <c r="R37" s="103">
        <f>'Tabell 4.1'!R41</f>
        <v>10.710758933583543</v>
      </c>
      <c r="S37" s="103">
        <v>100.00000000000001</v>
      </c>
    </row>
    <row r="38" spans="1:38" ht="16.5" customHeight="1" x14ac:dyDescent="0.35">
      <c r="A38" s="466" t="str">
        <f>'Tabell 4.1'!A42</f>
        <v>Regnskapsandeler 2020 FO2B Barnevern</v>
      </c>
      <c r="B38" s="466"/>
      <c r="C38" s="102">
        <f>'Tabell 4.1'!C42</f>
        <v>0.2</v>
      </c>
      <c r="D38" s="103">
        <f>'Tabell 4.1'!D42</f>
        <v>11.262892954463462</v>
      </c>
      <c r="E38" s="103">
        <f>'Tabell 4.1'!E42</f>
        <v>7.4864808294970402</v>
      </c>
      <c r="F38" s="103">
        <f>'Tabell 4.1'!F42</f>
        <v>6.4225955965760004</v>
      </c>
      <c r="G38" s="103">
        <f>'Tabell 4.1'!G42</f>
        <v>4.1342437797702098</v>
      </c>
      <c r="H38" s="103">
        <f>'Tabell 4.1'!H42</f>
        <v>4.2878180527735283</v>
      </c>
      <c r="I38" s="103">
        <f>'Tabell 4.1'!I42</f>
        <v>1.6747734630224016</v>
      </c>
      <c r="J38" s="103">
        <f>'Tabell 4.1'!J42</f>
        <v>2.3884336179459105</v>
      </c>
      <c r="K38" s="103">
        <f>'Tabell 4.1'!K42</f>
        <v>2.6603246136027803</v>
      </c>
      <c r="L38" s="103">
        <f>'Tabell 4.1'!L42</f>
        <v>4.571040973848925</v>
      </c>
      <c r="M38" s="103">
        <f>'Tabell 4.1'!M42</f>
        <v>6.6159590550180445</v>
      </c>
      <c r="N38" s="103">
        <f>'Tabell 4.1'!N42</f>
        <v>8.3630536322756761</v>
      </c>
      <c r="O38" s="103">
        <f>'Tabell 4.1'!O42</f>
        <v>12.237271867982731</v>
      </c>
      <c r="P38" s="103">
        <f>'Tabell 4.1'!P42</f>
        <v>8.4239579571596295</v>
      </c>
      <c r="Q38" s="103">
        <f>'Tabell 4.1'!Q42</f>
        <v>5.6960165440517292</v>
      </c>
      <c r="R38" s="103">
        <f>'Tabell 4.1'!R42</f>
        <v>13.775137062011947</v>
      </c>
      <c r="S38" s="103">
        <f t="shared" ref="S38" si="50">S35</f>
        <v>100.00000000000001</v>
      </c>
      <c r="W38" s="97"/>
      <c r="X38" s="97"/>
      <c r="Y38" s="97"/>
      <c r="Z38" s="97"/>
      <c r="AA38" s="97"/>
      <c r="AB38" s="97"/>
      <c r="AC38" s="97"/>
      <c r="AD38" s="97"/>
      <c r="AE38" s="97"/>
      <c r="AF38" s="97"/>
      <c r="AG38" s="97"/>
      <c r="AH38" s="97"/>
      <c r="AI38" s="97"/>
      <c r="AJ38" s="97"/>
      <c r="AK38" s="97"/>
      <c r="AL38" s="97"/>
    </row>
    <row r="39" spans="1:38" ht="16.5" customHeight="1" thickBot="1" x14ac:dyDescent="0.4">
      <c r="A39" s="471" t="s">
        <v>230</v>
      </c>
      <c r="B39" s="471"/>
      <c r="C39" s="235" t="s">
        <v>16</v>
      </c>
      <c r="D39" s="236">
        <f>SUMPRODUCT($C37:$C38,D37:D38)</f>
        <v>10.968364627707224</v>
      </c>
      <c r="E39" s="236">
        <f t="shared" ref="E39:R39" si="51">SUMPRODUCT($C37:$C38,E37:E38)</f>
        <v>7.9797182414072818</v>
      </c>
      <c r="F39" s="236">
        <f t="shared" si="51"/>
        <v>6.5283360471613614</v>
      </c>
      <c r="G39" s="236">
        <f t="shared" si="51"/>
        <v>3.4523077700046203</v>
      </c>
      <c r="H39" s="236">
        <f t="shared" si="51"/>
        <v>4.2326879110911753</v>
      </c>
      <c r="I39" s="236">
        <f t="shared" si="51"/>
        <v>2.3801318601031358</v>
      </c>
      <c r="J39" s="236">
        <f t="shared" si="51"/>
        <v>3.3053136474718463</v>
      </c>
      <c r="K39" s="236">
        <f t="shared" si="51"/>
        <v>3.8027810847981449</v>
      </c>
      <c r="L39" s="236">
        <f t="shared" si="51"/>
        <v>6.1684853175604424</v>
      </c>
      <c r="M39" s="236">
        <f t="shared" si="51"/>
        <v>6.8486535153645614</v>
      </c>
      <c r="N39" s="236">
        <f t="shared" si="51"/>
        <v>9.2268922583933577</v>
      </c>
      <c r="O39" s="236">
        <f t="shared" si="51"/>
        <v>12.145739213408435</v>
      </c>
      <c r="P39" s="236">
        <f t="shared" si="51"/>
        <v>6.9754950243410754</v>
      </c>
      <c r="Q39" s="236">
        <f t="shared" si="51"/>
        <v>4.6614589219181308</v>
      </c>
      <c r="R39" s="236">
        <f t="shared" si="51"/>
        <v>11.323634559269225</v>
      </c>
      <c r="S39" s="236">
        <f>SUM(D39:R39)</f>
        <v>100</v>
      </c>
      <c r="U39" s="97"/>
      <c r="V39" s="97"/>
      <c r="W39" s="97"/>
      <c r="X39" s="97"/>
      <c r="Y39" s="97"/>
      <c r="Z39" s="97"/>
      <c r="AA39" s="97"/>
      <c r="AB39" s="97"/>
      <c r="AC39" s="97"/>
      <c r="AD39" s="97"/>
      <c r="AE39" s="97"/>
      <c r="AF39" s="97"/>
      <c r="AG39" s="97"/>
      <c r="AH39" s="97"/>
      <c r="AI39" s="97"/>
      <c r="AJ39" s="97"/>
      <c r="AK39" s="97"/>
      <c r="AL39" s="97"/>
    </row>
    <row r="40" spans="1:38" ht="16.5" customHeight="1" thickBot="1" x14ac:dyDescent="0.4">
      <c r="A40" s="472"/>
      <c r="B40" s="472"/>
      <c r="C40" s="104"/>
      <c r="D40" s="105"/>
      <c r="E40" s="105"/>
      <c r="F40" s="105"/>
      <c r="G40" s="105"/>
      <c r="H40" s="105"/>
      <c r="I40" s="105"/>
      <c r="J40" s="105"/>
      <c r="K40" s="105"/>
      <c r="L40" s="105"/>
      <c r="M40" s="105"/>
      <c r="N40" s="105"/>
      <c r="O40" s="105"/>
      <c r="P40" s="105"/>
      <c r="Q40" s="105"/>
      <c r="R40" s="105"/>
      <c r="S40" s="105"/>
      <c r="W40" s="97"/>
      <c r="X40" s="97"/>
      <c r="Y40" s="97"/>
      <c r="Z40" s="97"/>
      <c r="AA40" s="97"/>
      <c r="AB40" s="97"/>
      <c r="AC40" s="97"/>
      <c r="AD40" s="97"/>
      <c r="AE40" s="97"/>
      <c r="AF40" s="97"/>
      <c r="AG40" s="97"/>
      <c r="AH40" s="97"/>
      <c r="AI40" s="97"/>
      <c r="AJ40" s="97"/>
      <c r="AK40" s="97"/>
      <c r="AL40" s="97"/>
    </row>
    <row r="41" spans="1:38" ht="16.5" customHeight="1" x14ac:dyDescent="0.35">
      <c r="A41" s="440" t="str">
        <f>'Tabell 2.1'!A30</f>
        <v>FO2C Aktivitetstilbud for barn og unge, helsestasjon og skolehelsetjeneste</v>
      </c>
      <c r="B41" s="440"/>
      <c r="C41" s="192"/>
      <c r="D41" s="193"/>
      <c r="E41" s="193"/>
      <c r="F41" s="193"/>
      <c r="G41" s="193"/>
      <c r="H41" s="193"/>
      <c r="I41" s="193"/>
      <c r="J41" s="193"/>
      <c r="K41" s="193"/>
      <c r="L41" s="193"/>
      <c r="M41" s="193"/>
      <c r="N41" s="193"/>
      <c r="O41" s="193"/>
      <c r="P41" s="193"/>
      <c r="Q41" s="193"/>
      <c r="R41" s="193"/>
      <c r="S41" s="193"/>
      <c r="W41" s="97"/>
      <c r="X41" s="97"/>
      <c r="Y41" s="97"/>
      <c r="Z41" s="97"/>
      <c r="AA41" s="97"/>
      <c r="AB41" s="97"/>
      <c r="AC41" s="97"/>
      <c r="AD41" s="97"/>
      <c r="AE41" s="97"/>
      <c r="AF41" s="97"/>
      <c r="AG41" s="97"/>
      <c r="AH41" s="97"/>
      <c r="AI41" s="97"/>
      <c r="AJ41" s="97"/>
      <c r="AK41" s="97"/>
      <c r="AL41" s="97"/>
    </row>
    <row r="42" spans="1:38" ht="16.5" customHeight="1" x14ac:dyDescent="0.35">
      <c r="A42" s="466" t="str">
        <f>'Tabell 4.1'!A46:B46</f>
        <v>1. Fødte 2020</v>
      </c>
      <c r="B42" s="466"/>
      <c r="C42" s="98">
        <f>'Tabell 4.1'!C46</f>
        <v>0.28000000000000003</v>
      </c>
      <c r="D42" s="99">
        <f>'Tabell 4.1'!D46/'Tabell 4.1'!$S46*100</f>
        <v>11.511653234589414</v>
      </c>
      <c r="E42" s="99">
        <f>'Tabell 4.1'!E46/'Tabell 4.1'!$S46*100</f>
        <v>11.794815944238728</v>
      </c>
      <c r="F42" s="99">
        <f>'Tabell 4.1'!F46/'Tabell 4.1'!$S46*100</f>
        <v>8.9849705946416911</v>
      </c>
      <c r="G42" s="99">
        <f>'Tabell 4.1'!G46/'Tabell 4.1'!$S46*100</f>
        <v>5.9137442822914394</v>
      </c>
      <c r="H42" s="99">
        <f>'Tabell 4.1'!H46/'Tabell 4.1'!$S46*100</f>
        <v>7.2315399695055547</v>
      </c>
      <c r="I42" s="99">
        <f>'Tabell 4.1'!I46/'Tabell 4.1'!$S46*100</f>
        <v>4.628621215421477</v>
      </c>
      <c r="J42" s="99">
        <f>'Tabell 4.1'!J46/'Tabell 4.1'!$S46*100</f>
        <v>6.6761054236549766</v>
      </c>
      <c r="K42" s="99">
        <f>'Tabell 4.1'!K46/'Tabell 4.1'!$S46*100</f>
        <v>6.4582879546939669</v>
      </c>
      <c r="L42" s="99">
        <f>'Tabell 4.1'!L46/'Tabell 4.1'!$S46*100</f>
        <v>5.336527989544761</v>
      </c>
      <c r="M42" s="99">
        <f>'Tabell 4.1'!M46/'Tabell 4.1'!$S46*100</f>
        <v>3.082117185798301</v>
      </c>
      <c r="N42" s="99">
        <f>'Tabell 4.1'!N46/'Tabell 4.1'!$S46*100</f>
        <v>3.8226965802657373</v>
      </c>
      <c r="O42" s="99">
        <f>'Tabell 4.1'!O46/'Tabell 4.1'!$S46*100</f>
        <v>6.6978871705510787</v>
      </c>
      <c r="P42" s="99">
        <f>'Tabell 4.1'!P46/'Tabell 4.1'!$S46*100</f>
        <v>6.4909605750381179</v>
      </c>
      <c r="Q42" s="99">
        <f>'Tabell 4.1'!Q46/'Tabell 4.1'!$S46*100</f>
        <v>6.1969069919407538</v>
      </c>
      <c r="R42" s="99">
        <f>'Tabell 4.1'!R46/'Tabell 4.1'!$S46*100</f>
        <v>5.1731648878240035</v>
      </c>
      <c r="S42" s="99">
        <f>'Tabell 4.1'!S46/'Tabell 4.1'!$S46*100</f>
        <v>100</v>
      </c>
      <c r="W42" s="97"/>
      <c r="X42" s="97"/>
      <c r="Y42" s="97"/>
      <c r="Z42" s="97"/>
      <c r="AA42" s="97"/>
      <c r="AB42" s="97"/>
      <c r="AC42" s="97"/>
      <c r="AD42" s="97"/>
      <c r="AE42" s="97"/>
      <c r="AF42" s="97"/>
      <c r="AG42" s="97"/>
      <c r="AH42" s="97"/>
      <c r="AI42" s="97"/>
      <c r="AJ42" s="97"/>
      <c r="AK42" s="97"/>
      <c r="AL42" s="97"/>
    </row>
    <row r="43" spans="1:38" ht="16.5" customHeight="1" x14ac:dyDescent="0.35">
      <c r="A43" s="466" t="s">
        <v>94</v>
      </c>
      <c r="B43" s="466"/>
      <c r="C43" s="98">
        <f>'Tabell 4.1'!C47</f>
        <v>0.12</v>
      </c>
      <c r="D43" s="101">
        <f>'Tabell 4.1'!D47/'Tabell 4.1'!$S47*100</f>
        <v>8.8455962766092728</v>
      </c>
      <c r="E43" s="101">
        <f>'Tabell 4.1'!E47/'Tabell 4.1'!$S47*100</f>
        <v>8.4030621328111099</v>
      </c>
      <c r="F43" s="101">
        <f>'Tabell 4.1'!F47/'Tabell 4.1'!$S47*100</f>
        <v>6.3277295963783411</v>
      </c>
      <c r="G43" s="101">
        <f>'Tabell 4.1'!G47/'Tabell 4.1'!$S47*100</f>
        <v>4.0133268903074848</v>
      </c>
      <c r="H43" s="101">
        <f>'Tabell 4.1'!H47/'Tabell 4.1'!$S47*100</f>
        <v>5.1730715430199146</v>
      </c>
      <c r="I43" s="101">
        <f>'Tabell 4.1'!I47/'Tabell 4.1'!$S47*100</f>
        <v>5.1476385462499046</v>
      </c>
      <c r="J43" s="101">
        <f>'Tabell 4.1'!J47/'Tabell 4.1'!$S47*100</f>
        <v>8.7616673872682416</v>
      </c>
      <c r="K43" s="101">
        <f>'Tabell 4.1'!K47/'Tabell 4.1'!$S47*100</f>
        <v>7.9325516925659354</v>
      </c>
      <c r="L43" s="101">
        <f>'Tabell 4.1'!L47/'Tabell 4.1'!$S47*100</f>
        <v>6.0149037361072262</v>
      </c>
      <c r="M43" s="101">
        <f>'Tabell 4.1'!M47/'Tabell 4.1'!$S47*100</f>
        <v>4.0336732877234924</v>
      </c>
      <c r="N43" s="101">
        <f>'Tabell 4.1'!N47/'Tabell 4.1'!$S47*100</f>
        <v>5.117118950125894</v>
      </c>
      <c r="O43" s="101">
        <f>'Tabell 4.1'!O47/'Tabell 4.1'!$S47*100</f>
        <v>7.6553320277728325</v>
      </c>
      <c r="P43" s="101">
        <f>'Tabell 4.1'!P47/'Tabell 4.1'!$S47*100</f>
        <v>8.0673465754469849</v>
      </c>
      <c r="Q43" s="101">
        <f>'Tabell 4.1'!Q47/'Tabell 4.1'!$S47*100</f>
        <v>8.0317403799689711</v>
      </c>
      <c r="R43" s="101">
        <f>'Tabell 4.1'!R47/'Tabell 4.1'!$S47*100</f>
        <v>6.475240977644396</v>
      </c>
      <c r="S43" s="101">
        <f>'Tabell 4.1'!S47/'Tabell 4.1'!$S47*100</f>
        <v>100</v>
      </c>
      <c r="W43" s="97"/>
      <c r="X43" s="97"/>
      <c r="Y43" s="97"/>
      <c r="Z43" s="97"/>
      <c r="AA43" s="97"/>
      <c r="AB43" s="97"/>
      <c r="AC43" s="97"/>
      <c r="AD43" s="97"/>
      <c r="AE43" s="97"/>
      <c r="AF43" s="97"/>
      <c r="AG43" s="97"/>
      <c r="AH43" s="97"/>
      <c r="AI43" s="97"/>
      <c r="AJ43" s="97"/>
      <c r="AK43" s="97"/>
      <c r="AL43" s="97"/>
    </row>
    <row r="44" spans="1:38" ht="16.5" customHeight="1" x14ac:dyDescent="0.35">
      <c r="A44" s="466" t="s">
        <v>95</v>
      </c>
      <c r="B44" s="466"/>
      <c r="C44" s="98">
        <f>'Tabell 4.1'!C48</f>
        <v>0.16</v>
      </c>
      <c r="D44" s="101">
        <f>'Tabell 4.1'!D48/'Tabell 4.1'!$S48*100</f>
        <v>6.6816581931951502</v>
      </c>
      <c r="E44" s="101">
        <f>'Tabell 4.1'!E48/'Tabell 4.1'!$S48*100</f>
        <v>5.7117716073523654</v>
      </c>
      <c r="F44" s="101">
        <f>'Tabell 4.1'!F48/'Tabell 4.1'!$S48*100</f>
        <v>3.9147438404380135</v>
      </c>
      <c r="G44" s="101">
        <f>'Tabell 4.1'!G48/'Tabell 4.1'!$S48*100</f>
        <v>3.1384434884630426</v>
      </c>
      <c r="H44" s="101">
        <f>'Tabell 4.1'!H48/'Tabell 4.1'!$S48*100</f>
        <v>4.5678529526789209</v>
      </c>
      <c r="I44" s="101">
        <f>'Tabell 4.1'!I48/'Tabell 4.1'!$S48*100</f>
        <v>5.6491982792334774</v>
      </c>
      <c r="J44" s="101">
        <f>'Tabell 4.1'!J48/'Tabell 4.1'!$S48*100</f>
        <v>9.5756746186937818</v>
      </c>
      <c r="K44" s="101">
        <f>'Tabell 4.1'!K48/'Tabell 4.1'!$S48*100</f>
        <v>9.4955025420414554</v>
      </c>
      <c r="L44" s="101">
        <f>'Tabell 4.1'!L48/'Tabell 4.1'!$S48*100</f>
        <v>6.1067657411028549</v>
      </c>
      <c r="M44" s="101">
        <f>'Tabell 4.1'!M48/'Tabell 4.1'!$S48*100</f>
        <v>4.3801329683222523</v>
      </c>
      <c r="N44" s="101">
        <f>'Tabell 4.1'!N48/'Tabell 4.1'!$S48*100</f>
        <v>5.8017207665232693</v>
      </c>
      <c r="O44" s="101">
        <f>'Tabell 4.1'!O48/'Tabell 4.1'!$S48*100</f>
        <v>8.5393038717246785</v>
      </c>
      <c r="P44" s="101">
        <f>'Tabell 4.1'!P48/'Tabell 4.1'!$S48*100</f>
        <v>9.2804067266327728</v>
      </c>
      <c r="Q44" s="101">
        <f>'Tabell 4.1'!Q48/'Tabell 4.1'!$S48*100</f>
        <v>9.4583496284708648</v>
      </c>
      <c r="R44" s="101">
        <f>'Tabell 4.1'!R48/'Tabell 4.1'!$S48*100</f>
        <v>7.6984747751271021</v>
      </c>
      <c r="S44" s="101">
        <f>'Tabell 4.1'!S48/'Tabell 4.1'!$S48*100</f>
        <v>100</v>
      </c>
      <c r="W44" s="97"/>
      <c r="X44" s="97"/>
      <c r="Y44" s="97"/>
      <c r="Z44" s="97"/>
      <c r="AA44" s="97"/>
      <c r="AB44" s="97"/>
      <c r="AC44" s="97"/>
      <c r="AD44" s="97"/>
      <c r="AE44" s="97"/>
      <c r="AF44" s="97"/>
      <c r="AG44" s="97"/>
      <c r="AH44" s="97"/>
      <c r="AI44" s="97"/>
      <c r="AJ44" s="97"/>
      <c r="AK44" s="97"/>
      <c r="AL44" s="97"/>
    </row>
    <row r="45" spans="1:38" ht="16.5" customHeight="1" x14ac:dyDescent="0.35">
      <c r="A45" s="466" t="s">
        <v>96</v>
      </c>
      <c r="B45" s="466"/>
      <c r="C45" s="98">
        <f>'Tabell 4.1'!C49</f>
        <v>0.28999999999999998</v>
      </c>
      <c r="D45" s="101">
        <f>'Tabell 4.1'!D49/'Tabell 4.1'!$S49*100</f>
        <v>5.2755335825394916</v>
      </c>
      <c r="E45" s="101">
        <f>'Tabell 4.1'!E49/'Tabell 4.1'!$S49*100</f>
        <v>4.7962136741830461</v>
      </c>
      <c r="F45" s="101">
        <f>'Tabell 4.1'!F49/'Tabell 4.1'!$S49*100</f>
        <v>2.9362112625105512</v>
      </c>
      <c r="G45" s="101">
        <f>'Tabell 4.1'!G49/'Tabell 4.1'!$S49*100</f>
        <v>2.8457735439527312</v>
      </c>
      <c r="H45" s="101">
        <f>'Tabell 4.1'!H49/'Tabell 4.1'!$S49*100</f>
        <v>4.8956951645966482</v>
      </c>
      <c r="I45" s="101">
        <f>'Tabell 4.1'!I49/'Tabell 4.1'!$S49*100</f>
        <v>5.9357289280115761</v>
      </c>
      <c r="J45" s="101">
        <f>'Tabell 4.1'!J49/'Tabell 4.1'!$S49*100</f>
        <v>9.7491860605329794</v>
      </c>
      <c r="K45" s="101">
        <f>'Tabell 4.1'!K49/'Tabell 4.1'!$S49*100</f>
        <v>9.7039672012540699</v>
      </c>
      <c r="L45" s="101">
        <f>'Tabell 4.1'!L49/'Tabell 4.1'!$S49*100</f>
        <v>5.8724225250211024</v>
      </c>
      <c r="M45" s="101">
        <f>'Tabell 4.1'!M49/'Tabell 4.1'!$S49*100</f>
        <v>4.7178343180996025</v>
      </c>
      <c r="N45" s="101">
        <f>'Tabell 4.1'!N49/'Tabell 4.1'!$S49*100</f>
        <v>7.1234776317376101</v>
      </c>
      <c r="O45" s="101">
        <f>'Tabell 4.1'!O49/'Tabell 4.1'!$S49*100</f>
        <v>8.6910647534064864</v>
      </c>
      <c r="P45" s="101">
        <f>'Tabell 4.1'!P49/'Tabell 4.1'!$S49*100</f>
        <v>8.926202821656819</v>
      </c>
      <c r="Q45" s="101">
        <f>'Tabell 4.1'!Q49/'Tabell 4.1'!$S49*100</f>
        <v>9.8788134571325212</v>
      </c>
      <c r="R45" s="101">
        <f>'Tabell 4.1'!R49/'Tabell 4.1'!$S49*100</f>
        <v>8.6518750753647655</v>
      </c>
      <c r="S45" s="101">
        <f>'Tabell 4.1'!S49/'Tabell 4.1'!$S49*100</f>
        <v>100</v>
      </c>
      <c r="W45" s="97"/>
      <c r="X45" s="97"/>
      <c r="Y45" s="97"/>
      <c r="Z45" s="97"/>
      <c r="AA45" s="97"/>
      <c r="AB45" s="97"/>
      <c r="AC45" s="97"/>
      <c r="AD45" s="97"/>
      <c r="AE45" s="97"/>
      <c r="AF45" s="97"/>
      <c r="AG45" s="97"/>
      <c r="AH45" s="97"/>
      <c r="AI45" s="97"/>
      <c r="AJ45" s="97"/>
      <c r="AK45" s="97"/>
      <c r="AL45" s="97"/>
    </row>
    <row r="46" spans="1:38" ht="16.5" customHeight="1" x14ac:dyDescent="0.35">
      <c r="A46" s="466" t="s">
        <v>97</v>
      </c>
      <c r="B46" s="466"/>
      <c r="C46" s="98">
        <f>'Tabell 4.1'!C50</f>
        <v>0.06</v>
      </c>
      <c r="D46" s="101">
        <f>'Tabell 4.1'!D50/'Tabell 4.1'!$S50*100</f>
        <v>9.8953335584117852</v>
      </c>
      <c r="E46" s="101">
        <f>'Tabell 4.1'!E50/'Tabell 4.1'!$S50*100</f>
        <v>6.8463258548158672</v>
      </c>
      <c r="F46" s="101">
        <f>'Tabell 4.1'!F50/'Tabell 4.1'!$S50*100</f>
        <v>5.1079972913745042</v>
      </c>
      <c r="G46" s="101">
        <f>'Tabell 4.1'!G50/'Tabell 4.1'!$S50*100</f>
        <v>2.9392322661407473</v>
      </c>
      <c r="H46" s="101">
        <f>'Tabell 4.1'!H50/'Tabell 4.1'!$S50*100</f>
        <v>3.5846460668571569</v>
      </c>
      <c r="I46" s="101">
        <f>'Tabell 4.1'!I50/'Tabell 4.1'!$S50*100</f>
        <v>1.7943952801679164</v>
      </c>
      <c r="J46" s="101">
        <f>'Tabell 4.1'!J50/'Tabell 4.1'!$S50*100</f>
        <v>2.2370154375374711</v>
      </c>
      <c r="K46" s="101">
        <f>'Tabell 4.1'!K50/'Tabell 4.1'!$S50*100</f>
        <v>2.3404080761451436</v>
      </c>
      <c r="L46" s="101">
        <f>'Tabell 4.1'!L50/'Tabell 4.1'!$S50*100</f>
        <v>7.3966103284221916</v>
      </c>
      <c r="M46" s="101">
        <f>'Tabell 4.1'!M50/'Tabell 4.1'!$S50*100</f>
        <v>9.1521652387075552</v>
      </c>
      <c r="N46" s="101">
        <f>'Tabell 4.1'!N50/'Tabell 4.1'!$S50*100</f>
        <v>11.080602306690601</v>
      </c>
      <c r="O46" s="101">
        <f>'Tabell 4.1'!O50/'Tabell 4.1'!$S50*100</f>
        <v>14.31075801735413</v>
      </c>
      <c r="P46" s="101">
        <f>'Tabell 4.1'!P50/'Tabell 4.1'!$S50*100</f>
        <v>6.6558418079618002</v>
      </c>
      <c r="Q46" s="101">
        <f>'Tabell 4.1'!Q50/'Tabell 4.1'!$S50*100</f>
        <v>3.9007700737749431</v>
      </c>
      <c r="R46" s="101">
        <f>'Tabell 4.1'!R50/'Tabell 4.1'!$S50*100</f>
        <v>12.757898395638195</v>
      </c>
      <c r="S46" s="101">
        <f>'Tabell 4.1'!S50/'Tabell 4.1'!$S50*100</f>
        <v>100</v>
      </c>
    </row>
    <row r="47" spans="1:38" ht="16.5" customHeight="1" x14ac:dyDescent="0.35">
      <c r="A47" s="466" t="s">
        <v>89</v>
      </c>
      <c r="B47" s="466"/>
      <c r="C47" s="100">
        <f>'Tabell 4.1'!C53</f>
        <v>0.04</v>
      </c>
      <c r="D47" s="101">
        <f>'Tabell 4.1'!D53/'Tabell 4.1'!$S53*100</f>
        <v>9.7029137307179596</v>
      </c>
      <c r="E47" s="101">
        <f>'Tabell 4.1'!E53/'Tabell 4.1'!$S53*100</f>
        <v>9.6362597600457054</v>
      </c>
      <c r="F47" s="101">
        <f>'Tabell 4.1'!F53/'Tabell 4.1'!$S53*100</f>
        <v>5.4751475909350606</v>
      </c>
      <c r="G47" s="101">
        <f>'Tabell 4.1'!G53/'Tabell 4.1'!$S53*100</f>
        <v>4.2277661397828989</v>
      </c>
      <c r="H47" s="101">
        <f>'Tabell 4.1'!H53/'Tabell 4.1'!$S53*100</f>
        <v>5.7131974861931063</v>
      </c>
      <c r="I47" s="101">
        <f>'Tabell 4.1'!I53/'Tabell 4.1'!$S53*100</f>
        <v>3.1232146257855646</v>
      </c>
      <c r="J47" s="101">
        <f>'Tabell 4.1'!J53/'Tabell 4.1'!$S53*100</f>
        <v>3.0470386593029897</v>
      </c>
      <c r="K47" s="101">
        <f>'Tabell 4.1'!K53/'Tabell 4.1'!$S53*100</f>
        <v>5.9607693772614736</v>
      </c>
      <c r="L47" s="101">
        <f>'Tabell 4.1'!L53/'Tabell 4.1'!$S53*100</f>
        <v>6.5130451342601408</v>
      </c>
      <c r="M47" s="101">
        <f>'Tabell 4.1'!M53/'Tabell 4.1'!$S53*100</f>
        <v>6.3606932012949908</v>
      </c>
      <c r="N47" s="101">
        <f>'Tabell 4.1'!N53/'Tabell 4.1'!$S53*100</f>
        <v>9.2458579318225098</v>
      </c>
      <c r="O47" s="101">
        <f>'Tabell 4.1'!O53/'Tabell 4.1'!$S53*100</f>
        <v>11.978670729384879</v>
      </c>
      <c r="P47" s="101">
        <f>'Tabell 4.1'!P53/'Tabell 4.1'!$S53*100</f>
        <v>5.4656255951247381</v>
      </c>
      <c r="Q47" s="101">
        <f>'Tabell 4.1'!Q53/'Tabell 4.1'!$S53*100</f>
        <v>3.456484479146829</v>
      </c>
      <c r="R47" s="101">
        <f>'Tabell 4.1'!R53/'Tabell 4.1'!$S53*100</f>
        <v>10.093315558941155</v>
      </c>
      <c r="S47" s="101">
        <f>'Tabell 4.1'!S53/'Tabell 4.1'!$S53*100</f>
        <v>100</v>
      </c>
    </row>
    <row r="48" spans="1:38" ht="16.5" customHeight="1" x14ac:dyDescent="0.35">
      <c r="A48" s="467" t="s">
        <v>210</v>
      </c>
      <c r="B48" s="467"/>
      <c r="C48" s="100">
        <f>'Tabell 4.1'!C54</f>
        <v>0.02</v>
      </c>
      <c r="D48" s="101">
        <f>'Tabell 4.1'!D54/'Tabell 4.1'!$S54*100</f>
        <v>12.307609223956364</v>
      </c>
      <c r="E48" s="101">
        <f>'Tabell 4.1'!E54/'Tabell 4.1'!$S54*100</f>
        <v>8.4084894961386834</v>
      </c>
      <c r="F48" s="101">
        <f>'Tabell 4.1'!F54/'Tabell 4.1'!$S54*100</f>
        <v>5.249230436895826</v>
      </c>
      <c r="G48" s="101">
        <f>'Tabell 4.1'!G54/'Tabell 4.1'!$S54*100</f>
        <v>3.3590754441864235</v>
      </c>
      <c r="H48" s="101">
        <f>'Tabell 4.1'!H54/'Tabell 4.1'!$S54*100</f>
        <v>4.5471728681751902</v>
      </c>
      <c r="I48" s="101">
        <f>'Tabell 4.1'!I54/'Tabell 4.1'!$S54*100</f>
        <v>1.9117567640546524</v>
      </c>
      <c r="J48" s="101">
        <f>'Tabell 4.1'!J54/'Tabell 4.1'!$S54*100</f>
        <v>2.4247988335043473</v>
      </c>
      <c r="K48" s="101">
        <f>'Tabell 4.1'!K54/'Tabell 4.1'!$S54*100</f>
        <v>3.4508829724037371</v>
      </c>
      <c r="L48" s="101">
        <f>'Tabell 4.1'!L54/'Tabell 4.1'!$S54*100</f>
        <v>7.7442350272722367</v>
      </c>
      <c r="M48" s="101">
        <f>'Tabell 4.1'!M54/'Tabell 4.1'!$S54*100</f>
        <v>6.0376950909974614</v>
      </c>
      <c r="N48" s="101">
        <f>'Tabell 4.1'!N54/'Tabell 4.1'!$S54*100</f>
        <v>11.016903386077658</v>
      </c>
      <c r="O48" s="101">
        <f>'Tabell 4.1'!O54/'Tabell 4.1'!$S54*100</f>
        <v>11.465140141491602</v>
      </c>
      <c r="P48" s="101">
        <f>'Tabell 4.1'!P54/'Tabell 4.1'!$S54*100</f>
        <v>5.5732570070745799</v>
      </c>
      <c r="Q48" s="101">
        <f>'Tabell 4.1'!Q54/'Tabell 4.1'!$S54*100</f>
        <v>3.6615002430199279</v>
      </c>
      <c r="R48" s="101">
        <f>'Tabell 4.1'!R54/'Tabell 4.1'!$S54*100</f>
        <v>12.842253064751311</v>
      </c>
      <c r="S48" s="101">
        <f>'Tabell 4.1'!S54/'Tabell 4.1'!$S54*100</f>
        <v>100</v>
      </c>
    </row>
    <row r="49" spans="1:38" ht="16.5" customHeight="1" x14ac:dyDescent="0.35">
      <c r="A49" s="466" t="s">
        <v>98</v>
      </c>
      <c r="B49" s="466"/>
      <c r="C49" s="100">
        <f>'Tabell 4.1'!C55</f>
        <v>0.03</v>
      </c>
      <c r="D49" s="101">
        <f>'Tabell 4.1'!D55/'Tabell 4.1'!$S55*100</f>
        <v>8.1650570676031613</v>
      </c>
      <c r="E49" s="101">
        <f>'Tabell 4.1'!E55/'Tabell 4.1'!$S55*100</f>
        <v>5.8823529411764701</v>
      </c>
      <c r="F49" s="101">
        <f>'Tabell 4.1'!F55/'Tabell 4.1'!$S55*100</f>
        <v>4.1264266900790165</v>
      </c>
      <c r="G49" s="101">
        <f>'Tabell 4.1'!G55/'Tabell 4.1'!$S55*100</f>
        <v>2.9850746268656714</v>
      </c>
      <c r="H49" s="101">
        <f>'Tabell 4.1'!H55/'Tabell 4.1'!$S55*100</f>
        <v>3.9508340649692713</v>
      </c>
      <c r="I49" s="101">
        <f>'Tabell 4.1'!I55/'Tabell 4.1'!$S55*100</f>
        <v>3.2484635645302897</v>
      </c>
      <c r="J49" s="101">
        <f>'Tabell 4.1'!J55/'Tabell 4.1'!$S55*100</f>
        <v>4.4776119402985071</v>
      </c>
      <c r="K49" s="101">
        <f>'Tabell 4.1'!K55/'Tabell 4.1'!$S55*100</f>
        <v>6.0579455662862163</v>
      </c>
      <c r="L49" s="101">
        <f>'Tabell 4.1'!L55/'Tabell 4.1'!$S55*100</f>
        <v>6.4091308165057068</v>
      </c>
      <c r="M49" s="101">
        <f>'Tabell 4.1'!M55/'Tabell 4.1'!$S55*100</f>
        <v>7.4626865671641784</v>
      </c>
      <c r="N49" s="101">
        <f>'Tabell 4.1'!N55/'Tabell 4.1'!$S55*100</f>
        <v>10.359964881474978</v>
      </c>
      <c r="O49" s="101">
        <f>'Tabell 4.1'!O55/'Tabell 4.1'!$S55*100</f>
        <v>12.028094820017559</v>
      </c>
      <c r="P49" s="101">
        <f>'Tabell 4.1'!P55/'Tabell 4.1'!$S55*100</f>
        <v>7.2870939420544332</v>
      </c>
      <c r="Q49" s="101">
        <f>'Tabell 4.1'!Q55/'Tabell 4.1'!$S55*100</f>
        <v>6.4091308165057068</v>
      </c>
      <c r="R49" s="101">
        <f>'Tabell 4.1'!R55/'Tabell 4.1'!$S55*100</f>
        <v>11.150131694468831</v>
      </c>
      <c r="S49" s="101">
        <f>'Tabell 4.1'!S55/'Tabell 4.1'!$S55*100</f>
        <v>100</v>
      </c>
    </row>
    <row r="50" spans="1:38" ht="16.5" customHeight="1" thickBot="1" x14ac:dyDescent="0.4">
      <c r="A50" s="471" t="s">
        <v>231</v>
      </c>
      <c r="B50" s="471"/>
      <c r="C50" s="235" t="s">
        <v>16</v>
      </c>
      <c r="D50" s="236">
        <f>SUMPRODUCT($C42:$C49,D42:D49)</f>
        <v>8.3566449679664725</v>
      </c>
      <c r="E50" s="236">
        <f t="shared" ref="E50:R50" si="52">SUMPRODUCT($C42:$C49,E42:E49)</f>
        <v>7.7565716628624877</v>
      </c>
      <c r="F50" s="236">
        <f t="shared" si="52"/>
        <v>5.5072427492233764</v>
      </c>
      <c r="G50" s="236">
        <f t="shared" si="52"/>
        <v>3.9670712410283389</v>
      </c>
      <c r="H50" s="236">
        <f t="shared" si="52"/>
        <v>5.4492829895573358</v>
      </c>
      <c r="I50" s="236">
        <f t="shared" si="52"/>
        <v>4.9072450237272154</v>
      </c>
      <c r="J50" s="236">
        <f t="shared" si="52"/>
        <v>7.7190083091445612</v>
      </c>
      <c r="K50" s="236">
        <f t="shared" si="52"/>
        <v>7.7232690116083633</v>
      </c>
      <c r="L50" s="236">
        <f t="shared" si="52"/>
        <v>5.9475783863543299</v>
      </c>
      <c r="M50" s="236">
        <f t="shared" si="52"/>
        <v>4.5642189749399158</v>
      </c>
      <c r="N50" s="236">
        <f t="shared" si="52"/>
        <v>6.244300622177283</v>
      </c>
      <c r="O50" s="236">
        <f t="shared" si="52"/>
        <v>8.6086836066978734</v>
      </c>
      <c r="P50" s="236">
        <f t="shared" si="52"/>
        <v>7.8070679352918537</v>
      </c>
      <c r="Q50" s="236">
        <f t="shared" si="52"/>
        <v>7.714944159411397</v>
      </c>
      <c r="R50" s="236">
        <f t="shared" si="52"/>
        <v>7.7268703600091948</v>
      </c>
      <c r="S50" s="236">
        <f>SUM(D50:R50)</f>
        <v>100</v>
      </c>
      <c r="U50" s="97"/>
      <c r="V50" s="97"/>
      <c r="W50" s="97"/>
      <c r="X50" s="97"/>
      <c r="Y50" s="97"/>
      <c r="Z50" s="97"/>
      <c r="AA50" s="97"/>
      <c r="AB50" s="97"/>
      <c r="AC50" s="97"/>
      <c r="AD50" s="97"/>
      <c r="AE50" s="97"/>
      <c r="AF50" s="97"/>
      <c r="AG50" s="97"/>
      <c r="AH50" s="97"/>
      <c r="AI50" s="97"/>
      <c r="AJ50" s="97"/>
      <c r="AK50" s="97"/>
      <c r="AL50" s="97"/>
    </row>
    <row r="51" spans="1:38" ht="16.5" customHeight="1" thickBot="1" x14ac:dyDescent="0.4">
      <c r="A51" s="455"/>
      <c r="B51" s="455"/>
      <c r="C51" s="92"/>
      <c r="D51" s="22"/>
      <c r="E51" s="22"/>
      <c r="F51" s="22"/>
      <c r="G51" s="22"/>
      <c r="H51" s="22"/>
      <c r="I51" s="22"/>
      <c r="J51" s="22"/>
      <c r="K51" s="22"/>
      <c r="L51" s="22"/>
      <c r="M51" s="22"/>
      <c r="N51" s="22"/>
      <c r="O51" s="22"/>
      <c r="P51" s="22"/>
      <c r="Q51" s="22"/>
      <c r="R51" s="22"/>
      <c r="S51" s="22"/>
    </row>
    <row r="52" spans="1:38" ht="16.5" customHeight="1" x14ac:dyDescent="0.35">
      <c r="A52" s="473" t="str">
        <f>'Tabell 2.1'!A36</f>
        <v>FO3 Helse og omsorg</v>
      </c>
      <c r="B52" s="473"/>
      <c r="C52" s="237"/>
      <c r="D52" s="238"/>
      <c r="E52" s="238"/>
      <c r="F52" s="238"/>
      <c r="G52" s="238"/>
      <c r="H52" s="238"/>
      <c r="I52" s="238"/>
      <c r="J52" s="238"/>
      <c r="K52" s="238"/>
      <c r="L52" s="238"/>
      <c r="M52" s="238"/>
      <c r="N52" s="238"/>
      <c r="O52" s="238"/>
      <c r="P52" s="238"/>
      <c r="Q52" s="238"/>
      <c r="R52" s="238"/>
      <c r="S52" s="238"/>
    </row>
    <row r="53" spans="1:38" ht="16.5" customHeight="1" x14ac:dyDescent="0.35">
      <c r="A53" s="466" t="s">
        <v>173</v>
      </c>
      <c r="B53" s="466"/>
      <c r="C53" s="98">
        <f>'Tabell 4.1'!C59</f>
        <v>4.9000000000000002E-2</v>
      </c>
      <c r="D53" s="99">
        <f>'Tabell 4.1'!D59/'Tabell 4.1'!$S59*100</f>
        <v>7.0329670329670328</v>
      </c>
      <c r="E53" s="99">
        <f>'Tabell 4.1'!E59/'Tabell 4.1'!$S59*100</f>
        <v>5.0109890109890109</v>
      </c>
      <c r="F53" s="99">
        <f>'Tabell 4.1'!F59/'Tabell 4.1'!$S59*100</f>
        <v>3.8681318681318682</v>
      </c>
      <c r="G53" s="99">
        <f>'Tabell 4.1'!G59/'Tabell 4.1'!$S59*100</f>
        <v>2.4615384615384617</v>
      </c>
      <c r="H53" s="99">
        <f>'Tabell 4.1'!H59/'Tabell 4.1'!$S59*100</f>
        <v>3.3406593406593412</v>
      </c>
      <c r="I53" s="99">
        <f>'Tabell 4.1'!I59/'Tabell 4.1'!$S59*100</f>
        <v>3.7362637362637363</v>
      </c>
      <c r="J53" s="99">
        <f>'Tabell 4.1'!J59/'Tabell 4.1'!$S59*100</f>
        <v>6.3296703296703294</v>
      </c>
      <c r="K53" s="99">
        <f>'Tabell 4.1'!K59/'Tabell 4.1'!$S59*100</f>
        <v>7.5604395604395611</v>
      </c>
      <c r="L53" s="99">
        <f>'Tabell 4.1'!L59/'Tabell 4.1'!$S59*100</f>
        <v>5.9780219780219781</v>
      </c>
      <c r="M53" s="99">
        <f>'Tabell 4.1'!M59/'Tabell 4.1'!$S59*100</f>
        <v>5.6263736263736259</v>
      </c>
      <c r="N53" s="99">
        <f>'Tabell 4.1'!N59/'Tabell 4.1'!$S59*100</f>
        <v>7.8681318681318686</v>
      </c>
      <c r="O53" s="99">
        <f>'Tabell 4.1'!O59/'Tabell 4.1'!$S59*100</f>
        <v>12.395604395604396</v>
      </c>
      <c r="P53" s="99">
        <f>'Tabell 4.1'!P59/'Tabell 4.1'!$S59*100</f>
        <v>9.9780219780219781</v>
      </c>
      <c r="Q53" s="99">
        <f>'Tabell 4.1'!Q59/'Tabell 4.1'!$S59*100</f>
        <v>8.4835164835164836</v>
      </c>
      <c r="R53" s="99">
        <f>'Tabell 4.1'!R59/'Tabell 4.1'!$S59*100</f>
        <v>10.329670329670328</v>
      </c>
      <c r="S53" s="99">
        <f>'Tabell 4.1'!S59/'Tabell 4.1'!$S59*100</f>
        <v>100</v>
      </c>
    </row>
    <row r="54" spans="1:38" ht="16.5" customHeight="1" x14ac:dyDescent="0.35">
      <c r="A54" s="466" t="s">
        <v>99</v>
      </c>
      <c r="B54" s="466"/>
      <c r="C54" s="98">
        <f>'Tabell 4.1'!C60</f>
        <v>0.121</v>
      </c>
      <c r="D54" s="101">
        <f>'Tabell 4.1'!D60/'Tabell 4.1'!$S60*100</f>
        <v>10.103990326481258</v>
      </c>
      <c r="E54" s="101">
        <f>'Tabell 4.1'!E60/'Tabell 4.1'!$S60*100</f>
        <v>9.2091898428053209</v>
      </c>
      <c r="F54" s="101">
        <f>'Tabell 4.1'!F60/'Tabell 4.1'!$S60*100</f>
        <v>7.4340991535671099</v>
      </c>
      <c r="G54" s="101">
        <f>'Tabell 4.1'!G60/'Tabell 4.1'!$S60*100</f>
        <v>5.5961305925030231</v>
      </c>
      <c r="H54" s="101">
        <f>'Tabell 4.1'!H60/'Tabell 4.1'!$S60*100</f>
        <v>7.0374848851269656</v>
      </c>
      <c r="I54" s="101">
        <f>'Tabell 4.1'!I60/'Tabell 4.1'!$S60*100</f>
        <v>3.0181378476420795</v>
      </c>
      <c r="J54" s="101">
        <f>'Tabell 4.1'!J60/'Tabell 4.1'!$S60*100</f>
        <v>4.3579201934703748</v>
      </c>
      <c r="K54" s="101">
        <f>'Tabell 4.1'!K60/'Tabell 4.1'!$S60*100</f>
        <v>5.0979443772672308</v>
      </c>
      <c r="L54" s="101">
        <f>'Tabell 4.1'!L60/'Tabell 4.1'!$S60*100</f>
        <v>4.6481257557436519</v>
      </c>
      <c r="M54" s="101">
        <f>'Tabell 4.1'!M60/'Tabell 4.1'!$S60*100</f>
        <v>6.6215235792019351</v>
      </c>
      <c r="N54" s="101">
        <f>'Tabell 4.1'!N60/'Tabell 4.1'!$S60*100</f>
        <v>6.0943168077388155</v>
      </c>
      <c r="O54" s="101">
        <f>'Tabell 4.1'!O60/'Tabell 4.1'!$S60*100</f>
        <v>9.9008464328899635</v>
      </c>
      <c r="P54" s="101">
        <f>'Tabell 4.1'!P60/'Tabell 4.1'!$S60*100</f>
        <v>7.9467956469165655</v>
      </c>
      <c r="Q54" s="101">
        <f>'Tabell 4.1'!Q60/'Tabell 4.1'!$S60*100</f>
        <v>6.4377267230955253</v>
      </c>
      <c r="R54" s="101">
        <f>'Tabell 4.1'!R60/'Tabell 4.1'!$S60*100</f>
        <v>6.4957678355501809</v>
      </c>
      <c r="S54" s="101">
        <f>'Tabell 4.1'!S60/'Tabell 4.1'!$S60*100</f>
        <v>100</v>
      </c>
    </row>
    <row r="55" spans="1:38" ht="16.5" customHeight="1" x14ac:dyDescent="0.35">
      <c r="A55" s="466" t="s">
        <v>100</v>
      </c>
      <c r="B55" s="466"/>
      <c r="C55" s="98">
        <f>'Tabell 4.1'!C61</f>
        <v>4.4999999999999998E-2</v>
      </c>
      <c r="D55" s="101">
        <f>'Tabell 4.1'!D61/'Tabell 4.1'!$S61*100</f>
        <v>7.8500292911540717</v>
      </c>
      <c r="E55" s="101">
        <f>'Tabell 4.1'!E61/'Tabell 4.1'!$S61*100</f>
        <v>4.9794961921499707</v>
      </c>
      <c r="F55" s="101">
        <f>'Tabell 4.1'!F61/'Tabell 4.1'!$S61*100</f>
        <v>2.7533684827182192</v>
      </c>
      <c r="G55" s="101">
        <f>'Tabell 4.1'!G61/'Tabell 4.1'!$S61*100</f>
        <v>2.1089630931458698</v>
      </c>
      <c r="H55" s="101">
        <f>'Tabell 4.1'!H61/'Tabell 4.1'!$S61*100</f>
        <v>4.5694200351493848</v>
      </c>
      <c r="I55" s="101">
        <f>'Tabell 4.1'!I61/'Tabell 4.1'!$S61*100</f>
        <v>4.1007615700058588</v>
      </c>
      <c r="J55" s="101">
        <f>'Tabell 4.1'!J61/'Tabell 4.1'!$S61*100</f>
        <v>5.7996485061511418</v>
      </c>
      <c r="K55" s="101">
        <f>'Tabell 4.1'!K61/'Tabell 4.1'!$S61*100</f>
        <v>4.5694200351493848</v>
      </c>
      <c r="L55" s="101">
        <f>'Tabell 4.1'!L61/'Tabell 4.1'!$S61*100</f>
        <v>6.6198008201523137</v>
      </c>
      <c r="M55" s="101">
        <f>'Tabell 4.1'!M61/'Tabell 4.1'!$S61*100</f>
        <v>7.4399531341534857</v>
      </c>
      <c r="N55" s="101">
        <f>'Tabell 4.1'!N61/'Tabell 4.1'!$S61*100</f>
        <v>9.5489162272993564</v>
      </c>
      <c r="O55" s="101">
        <f>'Tabell 4.1'!O61/'Tabell 4.1'!$S61*100</f>
        <v>12.888107791446984</v>
      </c>
      <c r="P55" s="101">
        <f>'Tabell 4.1'!P61/'Tabell 4.1'!$S61*100</f>
        <v>7.0884592852958406</v>
      </c>
      <c r="Q55" s="101">
        <f>'Tabell 4.1'!Q61/'Tabell 4.1'!$S61*100</f>
        <v>7.1470415934387814</v>
      </c>
      <c r="R55" s="101">
        <f>'Tabell 4.1'!R61/'Tabell 4.1'!$S61*100</f>
        <v>12.536613942589339</v>
      </c>
      <c r="S55" s="101">
        <f>'Tabell 4.1'!S61/'Tabell 4.1'!$S61*100</f>
        <v>100</v>
      </c>
    </row>
    <row r="56" spans="1:38" ht="16.5" customHeight="1" x14ac:dyDescent="0.35">
      <c r="A56" s="466" t="s">
        <v>101</v>
      </c>
      <c r="B56" s="466"/>
      <c r="C56" s="98">
        <f>'Tabell 4.1'!C62</f>
        <v>2.5000000000000001E-2</v>
      </c>
      <c r="D56" s="101">
        <f>'Tabell 4.1'!D62/'Tabell 4.1'!$S62*100</f>
        <v>10.487299602603319</v>
      </c>
      <c r="E56" s="101">
        <f>'Tabell 4.1'!E62/'Tabell 4.1'!$S62*100</f>
        <v>9.2624505242106512</v>
      </c>
      <c r="F56" s="101">
        <f>'Tabell 4.1'!F62/'Tabell 4.1'!$S62*100</f>
        <v>7.5179353766349699</v>
      </c>
      <c r="G56" s="101">
        <f>'Tabell 4.1'!G62/'Tabell 4.1'!$S62*100</f>
        <v>4.7858657939322438</v>
      </c>
      <c r="H56" s="101">
        <f>'Tabell 4.1'!H62/'Tabell 4.1'!$S62*100</f>
        <v>7.2022635695902375</v>
      </c>
      <c r="I56" s="101">
        <f>'Tabell 4.1'!I62/'Tabell 4.1'!$S62*100</f>
        <v>4.0208172728951066</v>
      </c>
      <c r="J56" s="101">
        <f>'Tabell 4.1'!J62/'Tabell 4.1'!$S62*100</f>
        <v>5.2368392637635157</v>
      </c>
      <c r="K56" s="101">
        <f>'Tabell 4.1'!K62/'Tabell 4.1'!$S62*100</f>
        <v>5.234106013259507</v>
      </c>
      <c r="L56" s="101">
        <f>'Tabell 4.1'!L62/'Tabell 4.1'!$S62*100</f>
        <v>4.9552671266893409</v>
      </c>
      <c r="M56" s="101">
        <f>'Tabell 4.1'!M62/'Tabell 4.1'!$S62*100</f>
        <v>6.3128032217328069</v>
      </c>
      <c r="N56" s="101">
        <f>'Tabell 4.1'!N62/'Tabell 4.1'!$S62*100</f>
        <v>5.5810685759077323</v>
      </c>
      <c r="O56" s="101">
        <f>'Tabell 4.1'!O62/'Tabell 4.1'!$S62*100</f>
        <v>8.5070014546092256</v>
      </c>
      <c r="P56" s="101">
        <f>'Tabell 4.1'!P62/'Tabell 4.1'!$S62*100</f>
        <v>7.9850723338100673</v>
      </c>
      <c r="Q56" s="101">
        <f>'Tabell 4.1'!Q62/'Tabell 4.1'!$S62*100</f>
        <v>6.7646247361906093</v>
      </c>
      <c r="R56" s="101">
        <f>'Tabell 4.1'!R62/'Tabell 4.1'!$S62*100</f>
        <v>6.1465851341706665</v>
      </c>
      <c r="S56" s="101">
        <f>'Tabell 4.1'!S62/'Tabell 4.1'!$S62*100</f>
        <v>100</v>
      </c>
    </row>
    <row r="57" spans="1:38" ht="16.5" customHeight="1" x14ac:dyDescent="0.35">
      <c r="A57" s="466" t="s">
        <v>102</v>
      </c>
      <c r="B57" s="466"/>
      <c r="C57" s="100">
        <f>'Tabell 4.1'!C65</f>
        <v>0.13</v>
      </c>
      <c r="D57" s="101">
        <f>'Tabell 4.1'!D65/'Tabell 4.1'!$S65*100</f>
        <v>6.6907775768535265</v>
      </c>
      <c r="E57" s="101">
        <f>'Tabell 4.1'!E65/'Tabell 4.1'!$S65*100</f>
        <v>4.06871609403255</v>
      </c>
      <c r="F57" s="101">
        <f>'Tabell 4.1'!F65/'Tabell 4.1'!$S65*100</f>
        <v>4.6112115732368899</v>
      </c>
      <c r="G57" s="101">
        <f>'Tabell 4.1'!G65/'Tabell 4.1'!$S65*100</f>
        <v>1.7179023508137432</v>
      </c>
      <c r="H57" s="101">
        <f>'Tabell 4.1'!H65/'Tabell 4.1'!$S65*100</f>
        <v>4.7016274864376131</v>
      </c>
      <c r="I57" s="101">
        <f>'Tabell 4.1'!I65/'Tabell 4.1'!$S65*100</f>
        <v>7.3236889692585887</v>
      </c>
      <c r="J57" s="101">
        <f>'Tabell 4.1'!J65/'Tabell 4.1'!$S65*100</f>
        <v>8.0470162748643759</v>
      </c>
      <c r="K57" s="101">
        <f>'Tabell 4.1'!K65/'Tabell 4.1'!$S65*100</f>
        <v>8.8607594936708853</v>
      </c>
      <c r="L57" s="101">
        <f>'Tabell 4.1'!L65/'Tabell 4.1'!$S65*100</f>
        <v>5.6962025316455698</v>
      </c>
      <c r="M57" s="101">
        <f>'Tabell 4.1'!M65/'Tabell 4.1'!$S65*100</f>
        <v>6.2386980108499097</v>
      </c>
      <c r="N57" s="101">
        <f>'Tabell 4.1'!N65/'Tabell 4.1'!$S65*100</f>
        <v>7.5045207956600359</v>
      </c>
      <c r="O57" s="101">
        <f>'Tabell 4.1'!O65/'Tabell 4.1'!$S65*100</f>
        <v>8.7703435804701613</v>
      </c>
      <c r="P57" s="101">
        <f>'Tabell 4.1'!P65/'Tabell 4.1'!$S65*100</f>
        <v>7.7757685352622063</v>
      </c>
      <c r="Q57" s="101">
        <f>'Tabell 4.1'!Q65/'Tabell 4.1'!$S65*100</f>
        <v>7.2332730560578664</v>
      </c>
      <c r="R57" s="101">
        <f>'Tabell 4.1'!R65/'Tabell 4.1'!$S65*100</f>
        <v>10.759493670886076</v>
      </c>
      <c r="S57" s="101">
        <f>'Tabell 4.1'!S65/'Tabell 4.1'!$S65*100</f>
        <v>100</v>
      </c>
    </row>
    <row r="58" spans="1:38" ht="16.5" customHeight="1" x14ac:dyDescent="0.35">
      <c r="A58" s="466" t="s">
        <v>103</v>
      </c>
      <c r="B58" s="466"/>
      <c r="C58" s="100">
        <f>'Tabell 4.1'!C66</f>
        <v>0.09</v>
      </c>
      <c r="D58" s="101">
        <f>'Tabell 4.1'!D66/'Tabell 4.1'!$S66*100</f>
        <v>10.409055089906154</v>
      </c>
      <c r="E58" s="101">
        <f>'Tabell 4.1'!E66/'Tabell 4.1'!$S66*100</f>
        <v>10.681280894046852</v>
      </c>
      <c r="F58" s="101">
        <f>'Tabell 4.1'!F66/'Tabell 4.1'!$S66*100</f>
        <v>7.7870907658141695</v>
      </c>
      <c r="G58" s="101">
        <f>'Tabell 4.1'!G66/'Tabell 4.1'!$S66*100</f>
        <v>7.5793394942331114</v>
      </c>
      <c r="H58" s="101">
        <f>'Tabell 4.1'!H66/'Tabell 4.1'!$S66*100</f>
        <v>7.85156529837381</v>
      </c>
      <c r="I58" s="101">
        <f>'Tabell 4.1'!I66/'Tabell 4.1'!$S66*100</f>
        <v>2.9443369868901783</v>
      </c>
      <c r="J58" s="101">
        <f>'Tabell 4.1'!J66/'Tabell 4.1'!$S66*100</f>
        <v>4.8212622680707788</v>
      </c>
      <c r="K58" s="101">
        <f>'Tabell 4.1'!K66/'Tabell 4.1'!$S66*100</f>
        <v>5.7883802564653628</v>
      </c>
      <c r="L58" s="101">
        <f>'Tabell 4.1'!L66/'Tabell 4.1'!$S66*100</f>
        <v>4.305466007593667</v>
      </c>
      <c r="M58" s="101">
        <f>'Tabell 4.1'!M66/'Tabell 4.1'!$S66*100</f>
        <v>5.2510924851350387</v>
      </c>
      <c r="N58" s="101">
        <f>'Tabell 4.1'!N66/'Tabell 4.1'!$S66*100</f>
        <v>5.5448098001289488</v>
      </c>
      <c r="O58" s="101">
        <f>'Tabell 4.1'!O66/'Tabell 4.1'!$S66*100</f>
        <v>8.8616663084748186</v>
      </c>
      <c r="P58" s="101">
        <f>'Tabell 4.1'!P66/'Tabell 4.1'!$S66*100</f>
        <v>6.5477469732788878</v>
      </c>
      <c r="Q58" s="101">
        <f>'Tabell 4.1'!Q66/'Tabell 4.1'!$S66*100</f>
        <v>5.3012393437925356</v>
      </c>
      <c r="R58" s="101">
        <f>'Tabell 4.1'!R66/'Tabell 4.1'!$S66*100</f>
        <v>6.3256680277956878</v>
      </c>
      <c r="S58" s="101">
        <f>'Tabell 4.1'!S66/'Tabell 4.1'!$S66*100</f>
        <v>100</v>
      </c>
    </row>
    <row r="59" spans="1:38" ht="16.5" customHeight="1" x14ac:dyDescent="0.35">
      <c r="A59" s="466" t="s">
        <v>104</v>
      </c>
      <c r="B59" s="466"/>
      <c r="C59" s="100">
        <f>'Tabell 4.1'!C67</f>
        <v>4.8000000000000001E-2</v>
      </c>
      <c r="D59" s="101">
        <f>'Tabell 4.1'!D67/'Tabell 4.1'!$S67*100</f>
        <v>8.1216388193311619</v>
      </c>
      <c r="E59" s="101">
        <f>'Tabell 4.1'!E67/'Tabell 4.1'!$S67*100</f>
        <v>7.2522672576152605</v>
      </c>
      <c r="F59" s="101">
        <f>'Tabell 4.1'!F67/'Tabell 4.1'!$S67*100</f>
        <v>7.4264642861797352</v>
      </c>
      <c r="G59" s="101">
        <f>'Tabell 4.1'!G67/'Tabell 4.1'!$S67*100</f>
        <v>4.3869826370474252</v>
      </c>
      <c r="H59" s="101">
        <f>'Tabell 4.1'!H67/'Tabell 4.1'!$S67*100</f>
        <v>8.6893288458472018</v>
      </c>
      <c r="I59" s="101">
        <f>'Tabell 4.1'!I67/'Tabell 4.1'!$S67*100</f>
        <v>5.8014815384551746</v>
      </c>
      <c r="J59" s="101">
        <f>'Tabell 4.1'!J67/'Tabell 4.1'!$S67*100</f>
        <v>6.9037289561236284</v>
      </c>
      <c r="K59" s="101">
        <f>'Tabell 4.1'!K67/'Tabell 4.1'!$S67*100</f>
        <v>5.4781334023595436</v>
      </c>
      <c r="L59" s="101">
        <f>'Tabell 4.1'!L67/'Tabell 4.1'!$S67*100</f>
        <v>4.4466553800589166</v>
      </c>
      <c r="M59" s="101">
        <f>'Tabell 4.1'!M67/'Tabell 4.1'!$S67*100</f>
        <v>5.6666583612627361</v>
      </c>
      <c r="N59" s="101">
        <f>'Tabell 4.1'!N67/'Tabell 4.1'!$S67*100</f>
        <v>6.1754755312628999</v>
      </c>
      <c r="O59" s="101">
        <f>'Tabell 4.1'!O67/'Tabell 4.1'!$S67*100</f>
        <v>9.4955968696438866</v>
      </c>
      <c r="P59" s="101">
        <f>'Tabell 4.1'!P67/'Tabell 4.1'!$S67*100</f>
        <v>7.2451611688676669</v>
      </c>
      <c r="Q59" s="101">
        <f>'Tabell 4.1'!Q67/'Tabell 4.1'!$S67*100</f>
        <v>7.6191746215031957</v>
      </c>
      <c r="R59" s="101">
        <f>'Tabell 4.1'!R67/'Tabell 4.1'!$S67*100</f>
        <v>5.2912523244415564</v>
      </c>
      <c r="S59" s="101">
        <f>'Tabell 4.1'!S67/'Tabell 4.1'!$S67*100</f>
        <v>100</v>
      </c>
    </row>
    <row r="60" spans="1:38" ht="16.5" customHeight="1" x14ac:dyDescent="0.35">
      <c r="A60" s="466" t="s">
        <v>105</v>
      </c>
      <c r="B60" s="466"/>
      <c r="C60" s="100">
        <f>'Tabell 4.1'!C71</f>
        <v>3.7999999999999999E-2</v>
      </c>
      <c r="D60" s="101">
        <f>'Tabell 4.1'!D71/'Tabell 4.1'!$S71*100</f>
        <v>6.6812788149043918</v>
      </c>
      <c r="E60" s="101">
        <f>'Tabell 4.1'!E71/'Tabell 4.1'!$S71*100</f>
        <v>6.0993122212984652</v>
      </c>
      <c r="F60" s="101">
        <f>'Tabell 4.1'!F71/'Tabell 4.1'!$S71*100</f>
        <v>5.9065830247146849</v>
      </c>
      <c r="G60" s="101">
        <f>'Tabell 4.1'!G71/'Tabell 4.1'!$S71*100</f>
        <v>5.3775224850729346</v>
      </c>
      <c r="H60" s="101">
        <f>'Tabell 4.1'!H71/'Tabell 4.1'!$S71*100</f>
        <v>10.921321139747562</v>
      </c>
      <c r="I60" s="101">
        <f>'Tabell 4.1'!I71/'Tabell 4.1'!$S71*100</f>
        <v>6.7001738341773116</v>
      </c>
      <c r="J60" s="101">
        <f>'Tabell 4.1'!J71/'Tabell 4.1'!$S71*100</f>
        <v>7.9170130753533368</v>
      </c>
      <c r="K60" s="101">
        <f>'Tabell 4.1'!K71/'Tabell 4.1'!$S71*100</f>
        <v>6.8437759806515004</v>
      </c>
      <c r="L60" s="101">
        <f>'Tabell 4.1'!L71/'Tabell 4.1'!$S71*100</f>
        <v>4.2022522862973322</v>
      </c>
      <c r="M60" s="101">
        <f>'Tabell 4.1'!M71/'Tabell 4.1'!$S71*100</f>
        <v>4.6141637064469805</v>
      </c>
      <c r="N60" s="101">
        <f>'Tabell 4.1'!N71/'Tabell 4.1'!$S71*100</f>
        <v>5.2754893809991685</v>
      </c>
      <c r="O60" s="101">
        <f>'Tabell 4.1'!O71/'Tabell 4.1'!$S71*100</f>
        <v>8.4989796689592634</v>
      </c>
      <c r="P60" s="101">
        <f>'Tabell 4.1'!P71/'Tabell 4.1'!$S71*100</f>
        <v>7.7280628826241395</v>
      </c>
      <c r="Q60" s="101">
        <f>'Tabell 4.1'!Q71/'Tabell 4.1'!$S71*100</f>
        <v>8.2268913914292199</v>
      </c>
      <c r="R60" s="101">
        <f>'Tabell 4.1'!R71/'Tabell 4.1'!$S71*100</f>
        <v>5.0071801073237099</v>
      </c>
      <c r="S60" s="101">
        <f>'Tabell 4.1'!S71/'Tabell 4.1'!$S71*100</f>
        <v>100</v>
      </c>
    </row>
    <row r="61" spans="1:38" ht="16.5" customHeight="1" x14ac:dyDescent="0.35">
      <c r="A61" s="466" t="s">
        <v>106</v>
      </c>
      <c r="B61" s="466"/>
      <c r="C61" s="100">
        <f>'Tabell 4.1'!C74</f>
        <v>0.127</v>
      </c>
      <c r="D61" s="101">
        <f>'Tabell 4.1'!D74/'Tabell 4.1'!$S74*100</f>
        <v>3.5597161767336476</v>
      </c>
      <c r="E61" s="101">
        <f>'Tabell 4.1'!E74/'Tabell 4.1'!$S74*100</f>
        <v>3.1423290203327174</v>
      </c>
      <c r="F61" s="101">
        <f>'Tabell 4.1'!F74/'Tabell 4.1'!$S74*100</f>
        <v>3.0290382207381792</v>
      </c>
      <c r="G61" s="101">
        <f>'Tabell 4.1'!G74/'Tabell 4.1'!$S74*100</f>
        <v>3.4881640927792024</v>
      </c>
      <c r="H61" s="101">
        <f>'Tabell 4.1'!H74/'Tabell 4.1'!$S74*100</f>
        <v>10.327350784091587</v>
      </c>
      <c r="I61" s="101">
        <f>'Tabell 4.1'!I74/'Tabell 4.1'!$S74*100</f>
        <v>7.9780573609206371</v>
      </c>
      <c r="J61" s="101">
        <f>'Tabell 4.1'!J74/'Tabell 4.1'!$S74*100</f>
        <v>10.321388110428716</v>
      </c>
      <c r="K61" s="101">
        <f>'Tabell 4.1'!K74/'Tabell 4.1'!$S74*100</f>
        <v>8.9261224733170366</v>
      </c>
      <c r="L61" s="101">
        <f>'Tabell 4.1'!L74/'Tabell 4.1'!$S74*100</f>
        <v>4.5674080257587502</v>
      </c>
      <c r="M61" s="101">
        <f>'Tabell 4.1'!M74/'Tabell 4.1'!$S74*100</f>
        <v>4.5733706994216208</v>
      </c>
      <c r="N61" s="101">
        <f>'Tabell 4.1'!N74/'Tabell 4.1'!$S74*100</f>
        <v>6.0759644624649694</v>
      </c>
      <c r="O61" s="101">
        <f>'Tabell 4.1'!O74/'Tabell 4.1'!$S74*100</f>
        <v>7.6978116987657259</v>
      </c>
      <c r="P61" s="101">
        <f>'Tabell 4.1'!P74/'Tabell 4.1'!$S74*100</f>
        <v>11.806093852483453</v>
      </c>
      <c r="Q61" s="101">
        <f>'Tabell 4.1'!Q74/'Tabell 4.1'!$S74*100</f>
        <v>11.001132907995945</v>
      </c>
      <c r="R61" s="101">
        <f>'Tabell 4.1'!R74/'Tabell 4.1'!$S74*100</f>
        <v>3.5060521137678138</v>
      </c>
      <c r="S61" s="101">
        <f>'Tabell 4.1'!S74/'Tabell 4.1'!$S74*100</f>
        <v>100</v>
      </c>
    </row>
    <row r="62" spans="1:38" ht="16.5" customHeight="1" x14ac:dyDescent="0.35">
      <c r="A62" s="466" t="s">
        <v>107</v>
      </c>
      <c r="B62" s="466"/>
      <c r="C62" s="100">
        <f>'Tabell 4.1'!C77</f>
        <v>7.0000000000000007E-2</v>
      </c>
      <c r="D62" s="101">
        <f>'Tabell 4.1'!D77/'Tabell 4.1'!$S77*100</f>
        <v>4.113433991482772</v>
      </c>
      <c r="E62" s="101">
        <f>'Tabell 4.1'!E77/'Tabell 4.1'!$S77*100</f>
        <v>3.6101432442895853</v>
      </c>
      <c r="F62" s="101">
        <f>'Tabell 4.1'!F77/'Tabell 4.1'!$S77*100</f>
        <v>3.9488966318234611</v>
      </c>
      <c r="G62" s="101">
        <f>'Tabell 4.1'!G77/'Tabell 4.1'!$S77*100</f>
        <v>3.8908246225319396</v>
      </c>
      <c r="H62" s="101">
        <f>'Tabell 4.1'!H77/'Tabell 4.1'!$S77*100</f>
        <v>10.472319008904375</v>
      </c>
      <c r="I62" s="101">
        <f>'Tabell 4.1'!I77/'Tabell 4.1'!$S77*100</f>
        <v>7.2299651567944254</v>
      </c>
      <c r="J62" s="101">
        <f>'Tabell 4.1'!J77/'Tabell 4.1'!$S77*100</f>
        <v>9.1366627951993813</v>
      </c>
      <c r="K62" s="101">
        <f>'Tabell 4.1'!K77/'Tabell 4.1'!$S77*100</f>
        <v>8.1204026325977541</v>
      </c>
      <c r="L62" s="101">
        <f>'Tabell 4.1'!L77/'Tabell 4.1'!$S77*100</f>
        <v>4.9457994579945801</v>
      </c>
      <c r="M62" s="101">
        <f>'Tabell 4.1'!M77/'Tabell 4.1'!$S77*100</f>
        <v>5.1393728222996513</v>
      </c>
      <c r="N62" s="101">
        <f>'Tabell 4.1'!N77/'Tabell 4.1'!$S77*100</f>
        <v>5.6620209059233453</v>
      </c>
      <c r="O62" s="101">
        <f>'Tabell 4.1'!O77/'Tabell 4.1'!$S77*100</f>
        <v>7.9752226093689513</v>
      </c>
      <c r="P62" s="101">
        <f>'Tabell 4.1'!P77/'Tabell 4.1'!$S77*100</f>
        <v>12.233836624080526</v>
      </c>
      <c r="Q62" s="101">
        <f>'Tabell 4.1'!Q77/'Tabell 4.1'!$S77*100</f>
        <v>10.240030971738289</v>
      </c>
      <c r="R62" s="101">
        <f>'Tabell 4.1'!R77/'Tabell 4.1'!$S77*100</f>
        <v>3.2810685249709639</v>
      </c>
      <c r="S62" s="101">
        <f>'Tabell 4.1'!S77/'Tabell 4.1'!$S77*100</f>
        <v>100</v>
      </c>
    </row>
    <row r="63" spans="1:38" ht="16.5" customHeight="1" x14ac:dyDescent="0.35">
      <c r="A63" s="466" t="s">
        <v>108</v>
      </c>
      <c r="B63" s="466"/>
      <c r="C63" s="100">
        <f>'Tabell 4.1'!C80</f>
        <v>0.16</v>
      </c>
      <c r="D63" s="101">
        <f>'Tabell 4.1'!D80/'Tabell 4.1'!$S80*100</f>
        <v>3.6193574623830829</v>
      </c>
      <c r="E63" s="101">
        <f>'Tabell 4.1'!E80/'Tabell 4.1'!$S80*100</f>
        <v>3.0296868645790971</v>
      </c>
      <c r="F63" s="101">
        <f>'Tabell 4.1'!F80/'Tabell 4.1'!$S80*100</f>
        <v>3.070353802358682</v>
      </c>
      <c r="G63" s="101">
        <f>'Tabell 4.1'!G80/'Tabell 4.1'!$S80*100</f>
        <v>3.2330215534770232</v>
      </c>
      <c r="H63" s="101">
        <f>'Tabell 4.1'!H80/'Tabell 4.1'!$S80*100</f>
        <v>9.5160634404229363</v>
      </c>
      <c r="I63" s="101">
        <f>'Tabell 4.1'!I80/'Tabell 4.1'!$S80*100</f>
        <v>8.2147214314762103</v>
      </c>
      <c r="J63" s="101">
        <f>'Tabell 4.1'!J80/'Tabell 4.1'!$S80*100</f>
        <v>10.532736884912566</v>
      </c>
      <c r="K63" s="101">
        <f>'Tabell 4.1'!K80/'Tabell 4.1'!$S80*100</f>
        <v>9.4347295648637655</v>
      </c>
      <c r="L63" s="101">
        <f>'Tabell 4.1'!L80/'Tabell 4.1'!$S80*100</f>
        <v>5.4290361935746239</v>
      </c>
      <c r="M63" s="101">
        <f>'Tabell 4.1'!M80/'Tabell 4.1'!$S80*100</f>
        <v>4.1683611224074832</v>
      </c>
      <c r="N63" s="101">
        <f>'Tabell 4.1'!N80/'Tabell 4.1'!$S80*100</f>
        <v>3.7820252135014236</v>
      </c>
      <c r="O63" s="101">
        <f>'Tabell 4.1'!O80/'Tabell 4.1'!$S80*100</f>
        <v>6.8727124847498988</v>
      </c>
      <c r="P63" s="101">
        <f>'Tabell 4.1'!P80/'Tabell 4.1'!$S80*100</f>
        <v>13.298088653924358</v>
      </c>
      <c r="Q63" s="101">
        <f>'Tabell 4.1'!Q80/'Tabell 4.1'!$S80*100</f>
        <v>13.033753558357056</v>
      </c>
      <c r="R63" s="101">
        <f>'Tabell 4.1'!R80/'Tabell 4.1'!$S80*100</f>
        <v>2.7653517690117932</v>
      </c>
      <c r="S63" s="101">
        <f>'Tabell 4.1'!S80/'Tabell 4.1'!$S80*100</f>
        <v>100</v>
      </c>
    </row>
    <row r="64" spans="1:38" ht="16.5" customHeight="1" x14ac:dyDescent="0.35">
      <c r="A64" s="466" t="s">
        <v>109</v>
      </c>
      <c r="B64" s="466"/>
      <c r="C64" s="100">
        <f>'Tabell 4.1'!C83</f>
        <v>6.7000000000000004E-2</v>
      </c>
      <c r="D64" s="101">
        <f>'Tabell 4.1'!D83/'Tabell 4.1'!$S83*100</f>
        <v>6.6326530612244898</v>
      </c>
      <c r="E64" s="101">
        <f>'Tabell 4.1'!E83/'Tabell 4.1'!$S83*100</f>
        <v>5.8118899733806568</v>
      </c>
      <c r="F64" s="101">
        <f>'Tabell 4.1'!F83/'Tabell 4.1'!$S83*100</f>
        <v>5.5235137533274177</v>
      </c>
      <c r="G64" s="101">
        <f>'Tabell 4.1'!G83/'Tabell 4.1'!$S83*100</f>
        <v>2.5288376220053239</v>
      </c>
      <c r="H64" s="101">
        <f>'Tabell 4.1'!H83/'Tabell 4.1'!$S83*100</f>
        <v>4.0298728186926942</v>
      </c>
      <c r="I64" s="101">
        <f>'Tabell 4.1'!I83/'Tabell 4.1'!$S83*100</f>
        <v>2.3661638568470869</v>
      </c>
      <c r="J64" s="101">
        <f>'Tabell 4.1'!J83/'Tabell 4.1'!$S83*100</f>
        <v>3.1055900621118013</v>
      </c>
      <c r="K64" s="101">
        <f>'Tabell 4.1'!K83/'Tabell 4.1'!$S83*100</f>
        <v>4.4957113280094649</v>
      </c>
      <c r="L64" s="101">
        <f>'Tabell 4.1'!L83/'Tabell 4.1'!$S83*100</f>
        <v>5.708370304643597</v>
      </c>
      <c r="M64" s="101">
        <f>'Tabell 4.1'!M83/'Tabell 4.1'!$S83*100</f>
        <v>8.5034013605442169</v>
      </c>
      <c r="N64" s="101">
        <f>'Tabell 4.1'!N83/'Tabell 4.1'!$S83*100</f>
        <v>10.943507837917776</v>
      </c>
      <c r="O64" s="101">
        <f>'Tabell 4.1'!O83/'Tabell 4.1'!$S83*100</f>
        <v>13.967761017450458</v>
      </c>
      <c r="P64" s="101">
        <f>'Tabell 4.1'!P83/'Tabell 4.1'!$S83*100</f>
        <v>11.645962732919255</v>
      </c>
      <c r="Q64" s="101">
        <f>'Tabell 4.1'!Q83/'Tabell 4.1'!$S83*100</f>
        <v>7.5569358178053827</v>
      </c>
      <c r="R64" s="101">
        <f>'Tabell 4.1'!R83/'Tabell 4.1'!$S83*100</f>
        <v>7.1798284531203782</v>
      </c>
      <c r="S64" s="101">
        <f>'Tabell 4.1'!S83/'Tabell 4.1'!$S83*100</f>
        <v>100</v>
      </c>
    </row>
    <row r="65" spans="1:38" ht="16.5" customHeight="1" x14ac:dyDescent="0.35">
      <c r="A65" s="466" t="s">
        <v>56</v>
      </c>
      <c r="B65" s="466"/>
      <c r="C65" s="100">
        <f>'Tabell 4.1'!C84</f>
        <v>0.01</v>
      </c>
      <c r="D65" s="101">
        <f>'Tabell 4.1'!D84/'Tabell 4.1'!$S84*100</f>
        <v>5.6160458452722066</v>
      </c>
      <c r="E65" s="101">
        <f>'Tabell 4.1'!E84/'Tabell 4.1'!$S84*100</f>
        <v>4.4699140401146131</v>
      </c>
      <c r="F65" s="101">
        <f>'Tabell 4.1'!F84/'Tabell 4.1'!$S84*100</f>
        <v>4.240687679083095</v>
      </c>
      <c r="G65" s="101">
        <f>'Tabell 4.1'!G84/'Tabell 4.1'!$S84*100</f>
        <v>4.2979942693409736</v>
      </c>
      <c r="H65" s="101">
        <f>'Tabell 4.1'!H84/'Tabell 4.1'!$S84*100</f>
        <v>10.028653295128938</v>
      </c>
      <c r="I65" s="101">
        <f>'Tabell 4.1'!I84/'Tabell 4.1'!$S84*100</f>
        <v>7.5071633237822342</v>
      </c>
      <c r="J65" s="101">
        <f>'Tabell 4.1'!J84/'Tabell 4.1'!$S84*100</f>
        <v>8.3094555873925504</v>
      </c>
      <c r="K65" s="101">
        <f>'Tabell 4.1'!K84/'Tabell 4.1'!$S84*100</f>
        <v>6.6475644699140402</v>
      </c>
      <c r="L65" s="101">
        <f>'Tabell 4.1'!L84/'Tabell 4.1'!$S84*100</f>
        <v>4.2979942693409736</v>
      </c>
      <c r="M65" s="101">
        <f>'Tabell 4.1'!M84/'Tabell 4.1'!$S84*100</f>
        <v>5.5014326647564467</v>
      </c>
      <c r="N65" s="101">
        <f>'Tabell 4.1'!N84/'Tabell 4.1'!$S84*100</f>
        <v>6.5902578796561597</v>
      </c>
      <c r="O65" s="101">
        <f>'Tabell 4.1'!O84/'Tabell 4.1'!$S84*100</f>
        <v>8.7679083094555867</v>
      </c>
      <c r="P65" s="101">
        <f>'Tabell 4.1'!P84/'Tabell 4.1'!$S84*100</f>
        <v>8.8252148997134672</v>
      </c>
      <c r="Q65" s="101">
        <f>'Tabell 4.1'!Q84/'Tabell 4.1'!$S84*100</f>
        <v>9.1690544412607444</v>
      </c>
      <c r="R65" s="101">
        <f>'Tabell 4.1'!R84/'Tabell 4.1'!$S84*100</f>
        <v>5.7306590257879657</v>
      </c>
      <c r="S65" s="101">
        <f>'Tabell 4.1'!S84/'Tabell 4.1'!$S84*100</f>
        <v>100</v>
      </c>
    </row>
    <row r="66" spans="1:38" ht="16.5" customHeight="1" x14ac:dyDescent="0.35">
      <c r="A66" s="466" t="s">
        <v>57</v>
      </c>
      <c r="B66" s="466"/>
      <c r="C66" s="100">
        <f>'Tabell 4.1'!C85</f>
        <v>0.01</v>
      </c>
      <c r="D66" s="101">
        <f>'Tabell 4.1'!D85/'Tabell 4.1'!$S85*100</f>
        <v>4.4144180265426405</v>
      </c>
      <c r="E66" s="101">
        <f>'Tabell 4.1'!E85/'Tabell 4.1'!$S85*100</f>
        <v>3.8771500741750531</v>
      </c>
      <c r="F66" s="101">
        <f>'Tabell 4.1'!F85/'Tabell 4.1'!$S85*100</f>
        <v>3.92526362214827</v>
      </c>
      <c r="G66" s="101">
        <f>'Tabell 4.1'!G85/'Tabell 4.1'!$S85*100</f>
        <v>3.8410649131951407</v>
      </c>
      <c r="H66" s="101">
        <f>'Tabell 4.1'!H85/'Tabell 4.1'!$S85*100</f>
        <v>10.388516899883726</v>
      </c>
      <c r="I66" s="101">
        <f>'Tabell 4.1'!I85/'Tabell 4.1'!$S85*100</f>
        <v>8.0870855218315221</v>
      </c>
      <c r="J66" s="101">
        <f>'Tabell 4.1'!J85/'Tabell 4.1'!$S85*100</f>
        <v>9.7630407762319074</v>
      </c>
      <c r="K66" s="101">
        <f>'Tabell 4.1'!K85/'Tabell 4.1'!$S85*100</f>
        <v>8.1993504671023629</v>
      </c>
      <c r="L66" s="101">
        <f>'Tabell 4.1'!L85/'Tabell 4.1'!$S85*100</f>
        <v>4.2700773826229899</v>
      </c>
      <c r="M66" s="101">
        <f>'Tabell 4.1'!M85/'Tabell 4.1'!$S85*100</f>
        <v>4.5347018964756822</v>
      </c>
      <c r="N66" s="101">
        <f>'Tabell 4.1'!N85/'Tabell 4.1'!$S85*100</f>
        <v>6.0582975822942142</v>
      </c>
      <c r="O66" s="101">
        <f>'Tabell 4.1'!O85/'Tabell 4.1'!$S85*100</f>
        <v>8.1712842307846518</v>
      </c>
      <c r="P66" s="101">
        <f>'Tabell 4.1'!P85/'Tabell 4.1'!$S85*100</f>
        <v>9.8672867968405438</v>
      </c>
      <c r="Q66" s="101">
        <f>'Tabell 4.1'!Q85/'Tabell 4.1'!$S85*100</f>
        <v>10.312337115592799</v>
      </c>
      <c r="R66" s="101">
        <f>'Tabell 4.1'!R85/'Tabell 4.1'!$S85*100</f>
        <v>4.2901246942784974</v>
      </c>
      <c r="S66" s="101">
        <f>'Tabell 4.1'!S85/'Tabell 4.1'!$S85*100</f>
        <v>100</v>
      </c>
    </row>
    <row r="67" spans="1:38" ht="16.5" customHeight="1" x14ac:dyDescent="0.35">
      <c r="A67" s="466" t="s">
        <v>58</v>
      </c>
      <c r="B67" s="466"/>
      <c r="C67" s="100">
        <f>'Tabell 4.1'!C86</f>
        <v>0.01</v>
      </c>
      <c r="D67" s="101">
        <f>'Tabell 4.1'!D86/'Tabell 4.1'!$S86*100</f>
        <v>5.0847457627118651</v>
      </c>
      <c r="E67" s="101">
        <f>'Tabell 4.1'!E86/'Tabell 4.1'!$S86*100</f>
        <v>5.8003766478342751</v>
      </c>
      <c r="F67" s="101">
        <f>'Tabell 4.1'!F86/'Tabell 4.1'!$S86*100</f>
        <v>5.1977401129943503</v>
      </c>
      <c r="G67" s="101">
        <f>'Tabell 4.1'!G86/'Tabell 4.1'!$S86*100</f>
        <v>4.7080979284369118</v>
      </c>
      <c r="H67" s="101">
        <f>'Tabell 4.1'!H86/'Tabell 4.1'!$S86*100</f>
        <v>9.4915254237288131</v>
      </c>
      <c r="I67" s="101">
        <f>'Tabell 4.1'!I86/'Tabell 4.1'!$S86*100</f>
        <v>6.516007532956686</v>
      </c>
      <c r="J67" s="101">
        <f>'Tabell 4.1'!J86/'Tabell 4.1'!$S86*100</f>
        <v>9.1525423728813564</v>
      </c>
      <c r="K67" s="101">
        <f>'Tabell 4.1'!K86/'Tabell 4.1'!$S86*100</f>
        <v>6.9303201506591332</v>
      </c>
      <c r="L67" s="101">
        <f>'Tabell 4.1'!L86/'Tabell 4.1'!$S86*100</f>
        <v>3.615819209039548</v>
      </c>
      <c r="M67" s="101">
        <f>'Tabell 4.1'!M86/'Tabell 4.1'!$S86*100</f>
        <v>4.8964218455743875</v>
      </c>
      <c r="N67" s="101">
        <f>'Tabell 4.1'!N86/'Tabell 4.1'!$S86*100</f>
        <v>7.0433145009416194</v>
      </c>
      <c r="O67" s="101">
        <f>'Tabell 4.1'!O86/'Tabell 4.1'!$S86*100</f>
        <v>9.8681732580037664</v>
      </c>
      <c r="P67" s="101">
        <f>'Tabell 4.1'!P86/'Tabell 4.1'!$S86*100</f>
        <v>7.5329566854990579</v>
      </c>
      <c r="Q67" s="101">
        <f>'Tabell 4.1'!Q86/'Tabell 4.1'!$S86*100</f>
        <v>8.2109227871939741</v>
      </c>
      <c r="R67" s="101">
        <f>'Tabell 4.1'!R86/'Tabell 4.1'!$S86*100</f>
        <v>5.9510357815442561</v>
      </c>
      <c r="S67" s="101">
        <f>'Tabell 4.1'!S86/'Tabell 4.1'!$S86*100</f>
        <v>100</v>
      </c>
    </row>
    <row r="68" spans="1:38" ht="16.5" customHeight="1" thickBot="1" x14ac:dyDescent="0.4">
      <c r="A68" s="475" t="s">
        <v>232</v>
      </c>
      <c r="B68" s="475"/>
      <c r="C68" s="412" t="s">
        <v>16</v>
      </c>
      <c r="D68" s="410">
        <f>SUMPRODUCT($C53:$C67,D53:D67)</f>
        <v>6.5476367029409772</v>
      </c>
      <c r="E68" s="410">
        <f t="shared" ref="E68:R68" si="53">SUMPRODUCT($C53:$C67,E53:E67)</f>
        <v>5.5530268365861675</v>
      </c>
      <c r="F68" s="410">
        <f t="shared" si="53"/>
        <v>4.9382101016321069</v>
      </c>
      <c r="G68" s="410">
        <f t="shared" si="53"/>
        <v>3.8632277551465402</v>
      </c>
      <c r="H68" s="410">
        <f t="shared" si="53"/>
        <v>7.6871533733261863</v>
      </c>
      <c r="I68" s="410">
        <f t="shared" si="53"/>
        <v>5.7967757365257588</v>
      </c>
      <c r="J68" s="410">
        <f t="shared" si="53"/>
        <v>7.4575640693517151</v>
      </c>
      <c r="K68" s="410">
        <f t="shared" si="53"/>
        <v>7.2502436864858959</v>
      </c>
      <c r="L68" s="410">
        <f t="shared" si="53"/>
        <v>5.0774546146857054</v>
      </c>
      <c r="M68" s="410">
        <f t="shared" si="53"/>
        <v>5.6270469308114537</v>
      </c>
      <c r="N68" s="410">
        <f t="shared" si="53"/>
        <v>6.3669374564043428</v>
      </c>
      <c r="O68" s="410">
        <f t="shared" si="53"/>
        <v>9.1539067432425387</v>
      </c>
      <c r="P68" s="410">
        <f t="shared" si="53"/>
        <v>9.736644843713151</v>
      </c>
      <c r="Q68" s="410">
        <f t="shared" si="53"/>
        <v>8.7637534841394213</v>
      </c>
      <c r="R68" s="410">
        <f t="shared" si="53"/>
        <v>6.1804176650080409</v>
      </c>
      <c r="S68" s="410">
        <f>SUM(D68:R68)</f>
        <v>100</v>
      </c>
      <c r="U68" s="97"/>
      <c r="V68" s="97"/>
      <c r="W68" s="97"/>
      <c r="X68" s="97"/>
      <c r="Y68" s="97"/>
      <c r="Z68" s="97"/>
      <c r="AA68" s="97"/>
      <c r="AB68" s="97"/>
      <c r="AC68" s="97"/>
      <c r="AD68" s="97"/>
      <c r="AE68" s="97"/>
      <c r="AF68" s="97"/>
      <c r="AG68" s="97"/>
      <c r="AH68" s="97"/>
      <c r="AI68" s="97"/>
      <c r="AJ68" s="97"/>
      <c r="AK68" s="97"/>
      <c r="AL68" s="97"/>
    </row>
    <row r="69" spans="1:38" ht="16.5" customHeight="1" thickBot="1" x14ac:dyDescent="0.4">
      <c r="A69" s="455"/>
      <c r="B69" s="455"/>
      <c r="C69" s="92"/>
      <c r="D69" s="22"/>
      <c r="E69" s="22"/>
      <c r="F69" s="22"/>
      <c r="G69" s="22"/>
      <c r="H69" s="22"/>
      <c r="I69" s="22"/>
      <c r="J69" s="22"/>
      <c r="K69" s="22"/>
      <c r="L69" s="22"/>
      <c r="M69" s="22"/>
      <c r="N69" s="22"/>
      <c r="O69" s="22"/>
      <c r="P69" s="22"/>
      <c r="Q69" s="22"/>
      <c r="R69" s="22"/>
      <c r="S69" s="22"/>
    </row>
    <row r="70" spans="1:38" ht="16.5" customHeight="1" x14ac:dyDescent="0.35">
      <c r="A70" s="474" t="s">
        <v>190</v>
      </c>
      <c r="B70" s="474"/>
      <c r="C70" s="241">
        <f>SUM(C53:C58)</f>
        <v>0.45999999999999996</v>
      </c>
      <c r="D70" s="241">
        <f>SUMPRODUCT($C$53:$C$58,D53:D58)/$C70</f>
        <v>8.6722784029764028</v>
      </c>
      <c r="E70" s="241">
        <f t="shared" ref="E70:S70" si="54">SUMPRODUCT($C$53:$C$58,E53:E58)/$C70</f>
        <v>7.1863856455616713</v>
      </c>
      <c r="F70" s="241">
        <f t="shared" si="54"/>
        <v>5.8721958667442333</v>
      </c>
      <c r="G70" s="241">
        <f t="shared" si="54"/>
        <v>4.169054413988885</v>
      </c>
      <c r="H70" s="241">
        <f t="shared" si="54"/>
        <v>5.9103498254449596</v>
      </c>
      <c r="I70" s="241">
        <f t="shared" si="54"/>
        <v>4.4573830433434534</v>
      </c>
      <c r="J70" s="241">
        <f t="shared" si="54"/>
        <v>5.8899849430291091</v>
      </c>
      <c r="K70" s="241">
        <f t="shared" si="54"/>
        <v>6.5144398201808302</v>
      </c>
      <c r="L70" s="241">
        <f t="shared" si="54"/>
        <v>5.2285158222597845</v>
      </c>
      <c r="M70" s="241">
        <f t="shared" si="54"/>
        <v>6.20248629875785</v>
      </c>
      <c r="N70" s="241">
        <f t="shared" si="54"/>
        <v>6.8843463594531142</v>
      </c>
      <c r="O70" s="241">
        <f t="shared" si="54"/>
        <v>9.8602642477576108</v>
      </c>
      <c r="P70" s="241">
        <f t="shared" si="54"/>
        <v>7.7592173120928969</v>
      </c>
      <c r="Q70" s="241">
        <f t="shared" si="54"/>
        <v>6.745275585924408</v>
      </c>
      <c r="R70" s="241">
        <f t="shared" si="54"/>
        <v>8.6478224124847962</v>
      </c>
      <c r="S70" s="241">
        <f t="shared" si="54"/>
        <v>100.00000000000001</v>
      </c>
    </row>
    <row r="71" spans="1:38" ht="16.5" customHeight="1" thickBot="1" x14ac:dyDescent="0.4">
      <c r="A71" s="476" t="s">
        <v>191</v>
      </c>
      <c r="B71" s="476"/>
      <c r="C71" s="411">
        <f>SUM(C59:C67)</f>
        <v>0.54</v>
      </c>
      <c r="D71" s="411">
        <f>SUMPRODUCT($C$59:$C$67,D59:D67)/$C71</f>
        <v>4.7377567362441315</v>
      </c>
      <c r="E71" s="411">
        <f t="shared" ref="E71:S71" si="55">SUMPRODUCT($C$59:$C$67,E59:E67)/$C71</f>
        <v>4.1616471104218506</v>
      </c>
      <c r="F71" s="411">
        <f t="shared" si="55"/>
        <v>4.1425925980180729</v>
      </c>
      <c r="G71" s="411">
        <f t="shared" si="55"/>
        <v>3.6027087494660242</v>
      </c>
      <c r="H71" s="411">
        <f t="shared" si="55"/>
        <v>9.2007267659657526</v>
      </c>
      <c r="I71" s="411">
        <f t="shared" si="55"/>
        <v>6.9377398825699439</v>
      </c>
      <c r="J71" s="411">
        <f t="shared" si="55"/>
        <v>8.7929092510339331</v>
      </c>
      <c r="K71" s="411">
        <f t="shared" si="55"/>
        <v>7.8770395725976172</v>
      </c>
      <c r="L71" s="411">
        <f t="shared" si="55"/>
        <v>4.9487728452707485</v>
      </c>
      <c r="M71" s="411">
        <f t="shared" si="55"/>
        <v>5.1368578395978579</v>
      </c>
      <c r="N71" s="411">
        <f t="shared" si="55"/>
        <v>5.9261817241776136</v>
      </c>
      <c r="O71" s="411">
        <f t="shared" si="55"/>
        <v>8.5521947949519195</v>
      </c>
      <c r="P71" s="411">
        <f t="shared" si="55"/>
        <v>11.4211201484267</v>
      </c>
      <c r="Q71" s="411">
        <f t="shared" si="55"/>
        <v>10.483197619655916</v>
      </c>
      <c r="R71" s="411">
        <f t="shared" si="55"/>
        <v>4.0785543616019169</v>
      </c>
      <c r="S71" s="411">
        <f t="shared" si="55"/>
        <v>100</v>
      </c>
    </row>
    <row r="72" spans="1:38" ht="16.5" customHeight="1" thickBot="1" x14ac:dyDescent="0.4">
      <c r="A72" s="455"/>
      <c r="B72" s="455"/>
      <c r="C72" s="92"/>
      <c r="D72" s="22"/>
      <c r="E72" s="22"/>
      <c r="F72" s="22"/>
      <c r="G72" s="22"/>
      <c r="H72" s="22"/>
      <c r="I72" s="22"/>
      <c r="J72" s="22"/>
      <c r="K72" s="22"/>
      <c r="L72" s="22"/>
      <c r="M72" s="22"/>
      <c r="N72" s="22"/>
      <c r="O72" s="22"/>
      <c r="P72" s="22"/>
      <c r="Q72" s="22"/>
      <c r="R72" s="22"/>
      <c r="S72" s="22"/>
    </row>
    <row r="73" spans="1:38" ht="16.5" customHeight="1" x14ac:dyDescent="0.35">
      <c r="A73" s="477" t="str">
        <f>'Tabell 2.1'!A42</f>
        <v>FO4A Sosiale tjenester</v>
      </c>
      <c r="B73" s="477"/>
      <c r="C73" s="243"/>
      <c r="D73" s="244"/>
      <c r="E73" s="244"/>
      <c r="F73" s="244"/>
      <c r="G73" s="244"/>
      <c r="H73" s="244"/>
      <c r="I73" s="244"/>
      <c r="J73" s="244"/>
      <c r="K73" s="244"/>
      <c r="L73" s="244"/>
      <c r="M73" s="244"/>
      <c r="N73" s="244"/>
      <c r="O73" s="244"/>
      <c r="P73" s="244"/>
      <c r="Q73" s="244"/>
      <c r="R73" s="244"/>
      <c r="S73" s="244"/>
    </row>
    <row r="74" spans="1:38" ht="16.5" customHeight="1" x14ac:dyDescent="0.35">
      <c r="A74" s="466" t="s">
        <v>110</v>
      </c>
      <c r="B74" s="466"/>
      <c r="C74" s="98">
        <f>'Tabell 4.1'!C90</f>
        <v>0.22</v>
      </c>
      <c r="D74" s="99">
        <f>'Tabell 4.1'!D90/'Tabell 4.1'!$S90*100</f>
        <v>13.15426690977009</v>
      </c>
      <c r="E74" s="99">
        <f>'Tabell 4.1'!E90/'Tabell 4.1'!$S90*100</f>
        <v>10.904077911682306</v>
      </c>
      <c r="F74" s="99">
        <f>'Tabell 4.1'!F90/'Tabell 4.1'!$S90*100</f>
        <v>7.115222128340819</v>
      </c>
      <c r="G74" s="99">
        <f>'Tabell 4.1'!G90/'Tabell 4.1'!$S90*100</f>
        <v>5.438697914350513</v>
      </c>
      <c r="H74" s="99">
        <f>'Tabell 4.1'!H90/'Tabell 4.1'!$S90*100</f>
        <v>6.4615110952995058</v>
      </c>
      <c r="I74" s="99">
        <f>'Tabell 4.1'!I90/'Tabell 4.1'!$S90*100</f>
        <v>1.8588517810290388</v>
      </c>
      <c r="J74" s="99">
        <f>'Tabell 4.1'!J90/'Tabell 4.1'!$S90*100</f>
        <v>2.8238537821852625</v>
      </c>
      <c r="K74" s="99">
        <f>'Tabell 4.1'!K90/'Tabell 4.1'!$S90*100</f>
        <v>3.695468492907013</v>
      </c>
      <c r="L74" s="99">
        <f>'Tabell 4.1'!L90/'Tabell 4.1'!$S90*100</f>
        <v>6.3503357495441808</v>
      </c>
      <c r="M74" s="99">
        <f>'Tabell 4.1'!M90/'Tabell 4.1'!$S90*100</f>
        <v>6.1502201271845953</v>
      </c>
      <c r="N74" s="99">
        <f>'Tabell 4.1'!N90/'Tabell 4.1'!$S90*100</f>
        <v>8.7828523146706985</v>
      </c>
      <c r="O74" s="99">
        <f>'Tabell 4.1'!O90/'Tabell 4.1'!$S90*100</f>
        <v>9.8367945924311826</v>
      </c>
      <c r="P74" s="99">
        <f>'Tabell 4.1'!P90/'Tabell 4.1'!$S90*100</f>
        <v>4.9762084760083605</v>
      </c>
      <c r="Q74" s="99">
        <f>'Tabell 4.1'!Q90/'Tabell 4.1'!$S90*100</f>
        <v>3.793302797171699</v>
      </c>
      <c r="R74" s="99">
        <f>'Tabell 4.1'!R90/'Tabell 4.1'!$S90*100</f>
        <v>8.6583359274247353</v>
      </c>
      <c r="S74" s="99">
        <f>'Tabell 4.1'!S90/'Tabell 4.1'!$S90*100</f>
        <v>100</v>
      </c>
    </row>
    <row r="75" spans="1:38" ht="16.5" customHeight="1" x14ac:dyDescent="0.35">
      <c r="A75" s="466" t="s">
        <v>125</v>
      </c>
      <c r="B75" s="466"/>
      <c r="C75" s="98">
        <f>'Tabell 4.1'!C91</f>
        <v>0.18</v>
      </c>
      <c r="D75" s="99">
        <f>'Tabell 4.1'!D91/'Tabell 4.1'!$S91*100</f>
        <v>13.012179462235885</v>
      </c>
      <c r="E75" s="99">
        <f>'Tabell 4.1'!E91/'Tabell 4.1'!$S91*100</f>
        <v>7.8213160045137942</v>
      </c>
      <c r="F75" s="99">
        <f>'Tabell 4.1'!F91/'Tabell 4.1'!$S91*100</f>
        <v>5.1013658118992957</v>
      </c>
      <c r="G75" s="99">
        <f>'Tabell 4.1'!G91/'Tabell 4.1'!$S91*100</f>
        <v>3.0312463519981323</v>
      </c>
      <c r="H75" s="99">
        <f>'Tabell 4.1'!H91/'Tabell 4.1'!$S91*100</f>
        <v>3.6655122767422861</v>
      </c>
      <c r="I75" s="99">
        <f>'Tabell 4.1'!I91/'Tabell 4.1'!$S91*100</f>
        <v>1.4397447371493055</v>
      </c>
      <c r="J75" s="99">
        <f>'Tabell 4.1'!J91/'Tabell 4.1'!$S91*100</f>
        <v>1.8794505622786877</v>
      </c>
      <c r="K75" s="99">
        <f>'Tabell 4.1'!K91/'Tabell 4.1'!$S91*100</f>
        <v>2.8911630802754971</v>
      </c>
      <c r="L75" s="99">
        <f>'Tabell 4.1'!L91/'Tabell 4.1'!$S91*100</f>
        <v>7.6851239347834541</v>
      </c>
      <c r="M75" s="99">
        <f>'Tabell 4.1'!M91/'Tabell 4.1'!$S91*100</f>
        <v>6.7901474765555081</v>
      </c>
      <c r="N75" s="99">
        <f>'Tabell 4.1'!N91/'Tabell 4.1'!$S91*100</f>
        <v>12.560800031129615</v>
      </c>
      <c r="O75" s="99">
        <f>'Tabell 4.1'!O91/'Tabell 4.1'!$S91*100</f>
        <v>12.253395073738279</v>
      </c>
      <c r="P75" s="99">
        <f>'Tabell 4.1'!P91/'Tabell 4.1'!$S91*100</f>
        <v>5.5488540410132687</v>
      </c>
      <c r="Q75" s="99">
        <f>'Tabell 4.1'!Q91/'Tabell 4.1'!$S91*100</f>
        <v>2.8833806762909062</v>
      </c>
      <c r="R75" s="99">
        <f>'Tabell 4.1'!R91/'Tabell 4.1'!$S91*100</f>
        <v>13.436320479396086</v>
      </c>
      <c r="S75" s="99">
        <f>'Tabell 4.1'!S91/'Tabell 4.1'!$S91*100</f>
        <v>100</v>
      </c>
    </row>
    <row r="76" spans="1:38" ht="16.5" customHeight="1" x14ac:dyDescent="0.35">
      <c r="A76" s="466" t="s">
        <v>111</v>
      </c>
      <c r="B76" s="466"/>
      <c r="C76" s="98">
        <f>'Tabell 4.1'!C92</f>
        <v>0.18</v>
      </c>
      <c r="D76" s="101">
        <f>'Tabell 4.1'!D92/'Tabell 4.1'!$S92*100</f>
        <v>10.795019061744124</v>
      </c>
      <c r="E76" s="101">
        <f>'Tabell 4.1'!E92/'Tabell 4.1'!$S92*100</f>
        <v>9.4442730159362149</v>
      </c>
      <c r="F76" s="101">
        <f>'Tabell 4.1'!F92/'Tabell 4.1'!$S92*100</f>
        <v>5.225804525049023</v>
      </c>
      <c r="G76" s="101">
        <f>'Tabell 4.1'!G92/'Tabell 4.1'!$S92*100</f>
        <v>4.3896758010411787</v>
      </c>
      <c r="H76" s="101">
        <f>'Tabell 4.1'!H92/'Tabell 4.1'!$S92*100</f>
        <v>5.9763295939798731</v>
      </c>
      <c r="I76" s="101">
        <f>'Tabell 4.1'!I92/'Tabell 4.1'!$S92*100</f>
        <v>2.5482018255477143</v>
      </c>
      <c r="J76" s="101">
        <f>'Tabell 4.1'!J92/'Tabell 4.1'!$S92*100</f>
        <v>3.043906711923793</v>
      </c>
      <c r="K76" s="101">
        <f>'Tabell 4.1'!K92/'Tabell 4.1'!$S92*100</f>
        <v>4.1925883160964732</v>
      </c>
      <c r="L76" s="101">
        <f>'Tabell 4.1'!L92/'Tabell 4.1'!$S92*100</f>
        <v>6.7626887510824876</v>
      </c>
      <c r="M76" s="101">
        <f>'Tabell 4.1'!M92/'Tabell 4.1'!$S92*100</f>
        <v>6.9747071060987622</v>
      </c>
      <c r="N76" s="101">
        <f>'Tabell 4.1'!N92/'Tabell 4.1'!$S92*100</f>
        <v>9.1864666593671309</v>
      </c>
      <c r="O76" s="101">
        <f>'Tabell 4.1'!O92/'Tabell 4.1'!$S92*100</f>
        <v>12.781820172600858</v>
      </c>
      <c r="P76" s="101">
        <f>'Tabell 4.1'!P92/'Tabell 4.1'!$S92*100</f>
        <v>5.7125508893821602</v>
      </c>
      <c r="Q76" s="101">
        <f>'Tabell 4.1'!Q92/'Tabell 4.1'!$S92*100</f>
        <v>3.4619710739277143</v>
      </c>
      <c r="R76" s="101">
        <f>'Tabell 4.1'!R92/'Tabell 4.1'!$S92*100</f>
        <v>9.5039964962224897</v>
      </c>
      <c r="S76" s="101">
        <f>'Tabell 4.1'!S92/'Tabell 4.1'!$S92*100</f>
        <v>100</v>
      </c>
    </row>
    <row r="77" spans="1:38" ht="16.5" customHeight="1" x14ac:dyDescent="0.35">
      <c r="A77" s="466" t="s">
        <v>112</v>
      </c>
      <c r="B77" s="466"/>
      <c r="C77" s="98">
        <f>'Tabell 4.1'!C93</f>
        <v>0.04</v>
      </c>
      <c r="D77" s="101">
        <f>'Tabell 4.1'!D93/'Tabell 4.1'!$S93*100</f>
        <v>12.220956719817767</v>
      </c>
      <c r="E77" s="101">
        <f>'Tabell 4.1'!E93/'Tabell 4.1'!$S93*100</f>
        <v>8.9521640091116161</v>
      </c>
      <c r="F77" s="101">
        <f>'Tabell 4.1'!F93/'Tabell 4.1'!$S93*100</f>
        <v>5.5580865603644645</v>
      </c>
      <c r="G77" s="101">
        <f>'Tabell 4.1'!G93/'Tabell 4.1'!$S93*100</f>
        <v>3.7927107061503413</v>
      </c>
      <c r="H77" s="101">
        <f>'Tabell 4.1'!H93/'Tabell 4.1'!$S93*100</f>
        <v>5.4328018223234622</v>
      </c>
      <c r="I77" s="101">
        <f>'Tabell 4.1'!I93/'Tabell 4.1'!$S93*100</f>
        <v>2.1070615034168565</v>
      </c>
      <c r="J77" s="101">
        <f>'Tabell 4.1'!J93/'Tabell 4.1'!$S93*100</f>
        <v>2.9043280182232345</v>
      </c>
      <c r="K77" s="101">
        <f>'Tabell 4.1'!K93/'Tabell 4.1'!$S93*100</f>
        <v>3.8838268792710706</v>
      </c>
      <c r="L77" s="101">
        <f>'Tabell 4.1'!L93/'Tabell 4.1'!$S93*100</f>
        <v>7.6537585421412295</v>
      </c>
      <c r="M77" s="101">
        <f>'Tabell 4.1'!M93/'Tabell 4.1'!$S93*100</f>
        <v>6.0933940774487469</v>
      </c>
      <c r="N77" s="101">
        <f>'Tabell 4.1'!N93/'Tabell 4.1'!$S93*100</f>
        <v>9.7494305239179955</v>
      </c>
      <c r="O77" s="101">
        <f>'Tabell 4.1'!O93/'Tabell 4.1'!$S93*100</f>
        <v>10.603644646924829</v>
      </c>
      <c r="P77" s="101">
        <f>'Tabell 4.1'!P93/'Tabell 4.1'!$S93*100</f>
        <v>5.6719817767653762</v>
      </c>
      <c r="Q77" s="101">
        <f>'Tabell 4.1'!Q93/'Tabell 4.1'!$S93*100</f>
        <v>4.0432801822323468</v>
      </c>
      <c r="R77" s="101">
        <f>'Tabell 4.1'!R93/'Tabell 4.1'!$S93*100</f>
        <v>11.33257403189066</v>
      </c>
      <c r="S77" s="101">
        <f>'Tabell 4.1'!S93/'Tabell 4.1'!$S93*100</f>
        <v>100</v>
      </c>
    </row>
    <row r="78" spans="1:38" ht="16.5" customHeight="1" x14ac:dyDescent="0.35">
      <c r="A78" s="466" t="s">
        <v>113</v>
      </c>
      <c r="B78" s="466"/>
      <c r="C78" s="98">
        <f>'Tabell 4.1'!C94</f>
        <v>0.02</v>
      </c>
      <c r="D78" s="101">
        <f>'Tabell 4.1'!D94/'Tabell 4.1'!$S94*100</f>
        <v>14.986716674480387</v>
      </c>
      <c r="E78" s="101">
        <f>'Tabell 4.1'!E94/'Tabell 4.1'!$S94*100</f>
        <v>11.83778715424285</v>
      </c>
      <c r="F78" s="101">
        <f>'Tabell 4.1'!F94/'Tabell 4.1'!$S94*100</f>
        <v>17.049538990467262</v>
      </c>
      <c r="G78" s="101">
        <f>'Tabell 4.1'!G94/'Tabell 4.1'!$S94*100</f>
        <v>3.7271448663853728</v>
      </c>
      <c r="H78" s="101">
        <f>'Tabell 4.1'!H94/'Tabell 4.1'!$S94*100</f>
        <v>5.1961243944366302</v>
      </c>
      <c r="I78" s="101">
        <f>'Tabell 4.1'!I94/'Tabell 4.1'!$S94*100</f>
        <v>2.4456946397874666</v>
      </c>
      <c r="J78" s="101">
        <f>'Tabell 4.1'!J94/'Tabell 4.1'!$S94*100</f>
        <v>4.7116736990154715</v>
      </c>
      <c r="K78" s="101">
        <f>'Tabell 4.1'!K94/'Tabell 4.1'!$S94*100</f>
        <v>3.9615564932020626</v>
      </c>
      <c r="L78" s="101">
        <f>'Tabell 4.1'!L94/'Tabell 4.1'!$S94*100</f>
        <v>3.8052820753242691</v>
      </c>
      <c r="M78" s="101">
        <f>'Tabell 4.1'!M94/'Tabell 4.1'!$S94*100</f>
        <v>5.141428348179403</v>
      </c>
      <c r="N78" s="101">
        <f>'Tabell 4.1'!N94/'Tabell 4.1'!$S94*100</f>
        <v>4.7116736990154715</v>
      </c>
      <c r="O78" s="101">
        <f>'Tabell 4.1'!O94/'Tabell 4.1'!$S94*100</f>
        <v>6.7276136896390062</v>
      </c>
      <c r="P78" s="101">
        <f>'Tabell 4.1'!P94/'Tabell 4.1'!$S94*100</f>
        <v>7.0167213627129241</v>
      </c>
      <c r="Q78" s="101">
        <f>'Tabell 4.1'!Q94/'Tabell 4.1'!$S94*100</f>
        <v>4.0475074230348493</v>
      </c>
      <c r="R78" s="101">
        <f>'Tabell 4.1'!R94/'Tabell 4.1'!$S94*100</f>
        <v>4.6335364900765743</v>
      </c>
      <c r="S78" s="101">
        <f>'Tabell 4.1'!S94/'Tabell 4.1'!$S94*100</f>
        <v>100</v>
      </c>
    </row>
    <row r="79" spans="1:38" ht="16.5" customHeight="1" x14ac:dyDescent="0.35">
      <c r="A79" s="466" t="s">
        <v>114</v>
      </c>
      <c r="B79" s="466"/>
      <c r="C79" s="98">
        <f>'Tabell 4.1'!C95</f>
        <v>0.15</v>
      </c>
      <c r="D79" s="101">
        <f>'Tabell 4.1'!D95/'Tabell 4.1'!$S95*100</f>
        <v>10.473623411628802</v>
      </c>
      <c r="E79" s="101">
        <f>'Tabell 4.1'!E95/'Tabell 4.1'!$S95*100</f>
        <v>10.974201001155178</v>
      </c>
      <c r="F79" s="101">
        <f>'Tabell 4.1'!F95/'Tabell 4.1'!$S95*100</f>
        <v>6.9695802849441657</v>
      </c>
      <c r="G79" s="101">
        <f>'Tabell 4.1'!G95/'Tabell 4.1'!$S95*100</f>
        <v>6.0454370427416251</v>
      </c>
      <c r="H79" s="101">
        <f>'Tabell 4.1'!H95/'Tabell 4.1'!$S95*100</f>
        <v>7.5086638428956496</v>
      </c>
      <c r="I79" s="101">
        <f>'Tabell 4.1'!I95/'Tabell 4.1'!$S95*100</f>
        <v>4.3126684636118604</v>
      </c>
      <c r="J79" s="101">
        <f>'Tabell 4.1'!J95/'Tabell 4.1'!$S95*100</f>
        <v>6.8540623796688491</v>
      </c>
      <c r="K79" s="101">
        <f>'Tabell 4.1'!K95/'Tabell 4.1'!$S95*100</f>
        <v>7.4701578744705426</v>
      </c>
      <c r="L79" s="101">
        <f>'Tabell 4.1'!L95/'Tabell 4.1'!$S95*100</f>
        <v>5.1983057373892949</v>
      </c>
      <c r="M79" s="101">
        <f>'Tabell 4.1'!M95/'Tabell 4.1'!$S95*100</f>
        <v>3.9276087793608006</v>
      </c>
      <c r="N79" s="101">
        <f>'Tabell 4.1'!N95/'Tabell 4.1'!$S95*100</f>
        <v>4.6977281478629189</v>
      </c>
      <c r="O79" s="101">
        <f>'Tabell 4.1'!O95/'Tabell 4.1'!$S95*100</f>
        <v>7.316134000770119</v>
      </c>
      <c r="P79" s="101">
        <f>'Tabell 4.1'!P95/'Tabell 4.1'!$S95*100</f>
        <v>6.0454370427416251</v>
      </c>
      <c r="Q79" s="101">
        <f>'Tabell 4.1'!Q95/'Tabell 4.1'!$S95*100</f>
        <v>5.6988833269156718</v>
      </c>
      <c r="R79" s="101">
        <f>'Tabell 4.1'!R95/'Tabell 4.1'!$S95*100</f>
        <v>6.5075086638428949</v>
      </c>
      <c r="S79" s="101">
        <f>'Tabell 4.1'!S95/'Tabell 4.1'!$S95*100</f>
        <v>100</v>
      </c>
    </row>
    <row r="80" spans="1:38" ht="16.5" customHeight="1" x14ac:dyDescent="0.35">
      <c r="A80" s="466" t="s">
        <v>115</v>
      </c>
      <c r="B80" s="466"/>
      <c r="C80" s="98">
        <f>'Tabell 4.1'!C96</f>
        <v>0.06</v>
      </c>
      <c r="D80" s="101">
        <f>'Tabell 4.1'!D96/'Tabell 4.1'!$S96*100</f>
        <v>11.277718275219167</v>
      </c>
      <c r="E80" s="101">
        <f>'Tabell 4.1'!E96/'Tabell 4.1'!$S96*100</f>
        <v>11.975881629576739</v>
      </c>
      <c r="F80" s="101">
        <f>'Tabell 4.1'!F96/'Tabell 4.1'!$S96*100</f>
        <v>6.49767940021421</v>
      </c>
      <c r="G80" s="101">
        <f>'Tabell 4.1'!G96/'Tabell 4.1'!$S96*100</f>
        <v>6.8031258677456465</v>
      </c>
      <c r="H80" s="101">
        <f>'Tabell 4.1'!H96/'Tabell 4.1'!$S96*100</f>
        <v>8.1954857392201195</v>
      </c>
      <c r="I80" s="101">
        <f>'Tabell 4.1'!I96/'Tabell 4.1'!$S96*100</f>
        <v>2.4118370423261535</v>
      </c>
      <c r="J80" s="101">
        <f>'Tabell 4.1'!J96/'Tabell 4.1'!$S96*100</f>
        <v>3.1457019318497363</v>
      </c>
      <c r="K80" s="101">
        <f>'Tabell 4.1'!K96/'Tabell 4.1'!$S96*100</f>
        <v>4.1929469633860927</v>
      </c>
      <c r="L80" s="101">
        <f>'Tabell 4.1'!L96/'Tabell 4.1'!$S96*100</f>
        <v>5.529771113491214</v>
      </c>
      <c r="M80" s="101">
        <f>'Tabell 4.1'!M96/'Tabell 4.1'!$S96*100</f>
        <v>5.5456384624538853</v>
      </c>
      <c r="N80" s="101">
        <f>'Tabell 4.1'!N96/'Tabell 4.1'!$S96*100</f>
        <v>7.0728708001110707</v>
      </c>
      <c r="O80" s="101">
        <f>'Tabell 4.1'!O96/'Tabell 4.1'!$S96*100</f>
        <v>9.8734578920226905</v>
      </c>
      <c r="P80" s="101">
        <f>'Tabell 4.1'!P96/'Tabell 4.1'!$S96*100</f>
        <v>5.2163909714784396</v>
      </c>
      <c r="Q80" s="101">
        <f>'Tabell 4.1'!Q96/'Tabell 4.1'!$S96*100</f>
        <v>4.6372327343409099</v>
      </c>
      <c r="R80" s="101">
        <f>'Tabell 4.1'!R96/'Tabell 4.1'!$S96*100</f>
        <v>7.6242611765639259</v>
      </c>
      <c r="S80" s="101">
        <f>'Tabell 4.1'!S96/'Tabell 4.1'!$S96*100</f>
        <v>100</v>
      </c>
    </row>
    <row r="81" spans="1:38" ht="16.5" customHeight="1" x14ac:dyDescent="0.35">
      <c r="A81" s="466" t="s">
        <v>116</v>
      </c>
      <c r="B81" s="466"/>
      <c r="C81" s="98">
        <f>'Tabell 4.1'!C97</f>
        <v>0.11000000000000001</v>
      </c>
      <c r="D81" s="101">
        <f>'Tabell 4.1'!D97/'Tabell 4.1'!$S97*100</f>
        <v>12.319736299958798</v>
      </c>
      <c r="E81" s="101">
        <f>'Tabell 4.1'!E97/'Tabell 4.1'!$S97*100</f>
        <v>13.185002060156572</v>
      </c>
      <c r="F81" s="101">
        <f>'Tabell 4.1'!F97/'Tabell 4.1'!$S97*100</f>
        <v>6.098063452822414</v>
      </c>
      <c r="G81" s="101">
        <f>'Tabell 4.1'!G97/'Tabell 4.1'!$S97*100</f>
        <v>8.611454470539762</v>
      </c>
      <c r="H81" s="101">
        <f>'Tabell 4.1'!H97/'Tabell 4.1'!$S97*100</f>
        <v>12.402142562834776</v>
      </c>
      <c r="I81" s="101">
        <f>'Tabell 4.1'!I97/'Tabell 4.1'!$S97*100</f>
        <v>2.8018129377832715</v>
      </c>
      <c r="J81" s="101">
        <f>'Tabell 4.1'!J97/'Tabell 4.1'!$S97*100</f>
        <v>3.7906880922950146</v>
      </c>
      <c r="K81" s="101">
        <f>'Tabell 4.1'!K97/'Tabell 4.1'!$S97*100</f>
        <v>4.9443757725587147</v>
      </c>
      <c r="L81" s="101">
        <f>'Tabell 4.1'!L97/'Tabell 4.1'!$S97*100</f>
        <v>5.6036258755665429</v>
      </c>
      <c r="M81" s="101">
        <f>'Tabell 4.1'!M97/'Tabell 4.1'!$S97*100</f>
        <v>3.7494849608570253</v>
      </c>
      <c r="N81" s="101">
        <f>'Tabell 4.1'!N97/'Tabell 4.1'!$S97*100</f>
        <v>4.8619695096827353</v>
      </c>
      <c r="O81" s="101">
        <f>'Tabell 4.1'!O97/'Tabell 4.1'!$S97*100</f>
        <v>6.3452822414503505</v>
      </c>
      <c r="P81" s="101">
        <f>'Tabell 4.1'!P97/'Tabell 4.1'!$S97*100</f>
        <v>4.6971569839307792</v>
      </c>
      <c r="Q81" s="101">
        <f>'Tabell 4.1'!Q97/'Tabell 4.1'!$S97*100</f>
        <v>5.4800164812525756</v>
      </c>
      <c r="R81" s="101">
        <f>'Tabell 4.1'!R97/'Tabell 4.1'!$S97*100</f>
        <v>5.1091882983106718</v>
      </c>
      <c r="S81" s="101">
        <f>'Tabell 4.1'!S97/'Tabell 4.1'!$S97*100</f>
        <v>100</v>
      </c>
    </row>
    <row r="82" spans="1:38" ht="16.5" customHeight="1" x14ac:dyDescent="0.35">
      <c r="A82" s="466" t="s">
        <v>117</v>
      </c>
      <c r="B82" s="466"/>
      <c r="C82" s="98">
        <f>'Tabell 4.1'!C98</f>
        <v>0.04</v>
      </c>
      <c r="D82" s="101">
        <f>'Tabell 4.1'!D98/'Tabell 4.1'!$S98*100</f>
        <v>14.837153196622438</v>
      </c>
      <c r="E82" s="101">
        <f>'Tabell 4.1'!E98/'Tabell 4.1'!$S98*100</f>
        <v>10.253317249698432</v>
      </c>
      <c r="F82" s="101">
        <f>'Tabell 4.1'!F98/'Tabell 4.1'!$S98*100</f>
        <v>7.1170084439083237</v>
      </c>
      <c r="G82" s="101">
        <f>'Tabell 4.1'!G98/'Tabell 4.1'!$S98*100</f>
        <v>3.2569360675512664</v>
      </c>
      <c r="H82" s="101">
        <f>'Tabell 4.1'!H98/'Tabell 4.1'!$S98*100</f>
        <v>4.101326899879373</v>
      </c>
      <c r="I82" s="101">
        <f>'Tabell 4.1'!I98/'Tabell 4.1'!$S98*100</f>
        <v>0.96501809408926409</v>
      </c>
      <c r="J82" s="101">
        <f>'Tabell 4.1'!J98/'Tabell 4.1'!$S98*100</f>
        <v>2.1712907117008444</v>
      </c>
      <c r="K82" s="101">
        <f>'Tabell 4.1'!K98/'Tabell 4.1'!$S98*100</f>
        <v>2.8950542822677927</v>
      </c>
      <c r="L82" s="101">
        <f>'Tabell 4.1'!L98/'Tabell 4.1'!$S98*100</f>
        <v>6.875753920386007</v>
      </c>
      <c r="M82" s="101">
        <f>'Tabell 4.1'!M98/'Tabell 4.1'!$S98*100</f>
        <v>6.3932448733413754</v>
      </c>
      <c r="N82" s="101">
        <f>'Tabell 4.1'!N98/'Tabell 4.1'!$S98*100</f>
        <v>8.3232810615199035</v>
      </c>
      <c r="O82" s="101">
        <f>'Tabell 4.1'!O98/'Tabell 4.1'!$S98*100</f>
        <v>9.7708082026538001</v>
      </c>
      <c r="P82" s="101">
        <f>'Tabell 4.1'!P98/'Tabell 4.1'!$S98*100</f>
        <v>5.3075995174909529</v>
      </c>
      <c r="Q82" s="101">
        <f>'Tabell 4.1'!Q98/'Tabell 4.1'!$S98*100</f>
        <v>3.1363088057901085</v>
      </c>
      <c r="R82" s="101">
        <f>'Tabell 4.1'!R98/'Tabell 4.1'!$S98*100</f>
        <v>14.595898673100121</v>
      </c>
      <c r="S82" s="101">
        <f>'Tabell 4.1'!S98/'Tabell 4.1'!$S98*100</f>
        <v>100</v>
      </c>
    </row>
    <row r="83" spans="1:38" ht="16.5" customHeight="1" thickBot="1" x14ac:dyDescent="0.4">
      <c r="A83" s="478" t="s">
        <v>233</v>
      </c>
      <c r="B83" s="478"/>
      <c r="C83" s="245" t="s">
        <v>16</v>
      </c>
      <c r="D83" s="246">
        <f>SUMPRODUCT($C74:$C82,D74:D82)</f>
        <v>12.164170785865975</v>
      </c>
      <c r="E83" s="246">
        <f t="shared" ref="E83:R83" si="56">SUMPRODUCT($C74:$C82,E74:E82)</f>
        <v>10.326711432253472</v>
      </c>
      <c r="F83" s="246">
        <f t="shared" si="56"/>
        <v>6.3783188954308772</v>
      </c>
      <c r="G83" s="246">
        <f t="shared" si="56"/>
        <v>5.1510713972153166</v>
      </c>
      <c r="H83" s="246">
        <f t="shared" si="56"/>
        <v>6.6246160171721051</v>
      </c>
      <c r="I83" s="246">
        <f t="shared" si="56"/>
        <v>2.3983847650453547</v>
      </c>
      <c r="J83" s="246">
        <f t="shared" si="56"/>
        <v>3.4385375276282399</v>
      </c>
      <c r="K83" s="246">
        <f t="shared" si="56"/>
        <v>4.3544465300672988</v>
      </c>
      <c r="L83" s="246">
        <f t="shared" si="56"/>
        <v>6.3828972620933513</v>
      </c>
      <c r="M83" s="246">
        <f t="shared" si="56"/>
        <v>5.767339348199199</v>
      </c>
      <c r="N83" s="246">
        <f t="shared" si="56"/>
        <v>8.3277255671659951</v>
      </c>
      <c r="O83" s="246">
        <f t="shared" si="56"/>
        <v>10.007772562648245</v>
      </c>
      <c r="P83" s="246">
        <f t="shared" si="56"/>
        <v>5.4378227141498643</v>
      </c>
      <c r="Q83" s="246">
        <f t="shared" si="56"/>
        <v>4.0806919144343095</v>
      </c>
      <c r="R83" s="246">
        <f t="shared" si="56"/>
        <v>9.159493280630393</v>
      </c>
      <c r="S83" s="246">
        <f>SUM(D83:R83)</f>
        <v>100</v>
      </c>
      <c r="U83" s="97"/>
      <c r="V83" s="97"/>
      <c r="W83" s="97"/>
      <c r="X83" s="97"/>
      <c r="Y83" s="97"/>
      <c r="Z83" s="97"/>
      <c r="AA83" s="97"/>
      <c r="AB83" s="97"/>
      <c r="AC83" s="97"/>
      <c r="AD83" s="97"/>
      <c r="AE83" s="97"/>
      <c r="AF83" s="97"/>
      <c r="AG83" s="97"/>
      <c r="AH83" s="97"/>
      <c r="AI83" s="97"/>
      <c r="AJ83" s="97"/>
      <c r="AK83" s="97"/>
      <c r="AL83" s="97"/>
    </row>
    <row r="84" spans="1:38" ht="16.5" customHeight="1" thickBot="1" x14ac:dyDescent="0.4">
      <c r="A84" s="479"/>
      <c r="B84" s="479"/>
      <c r="C84" s="107"/>
      <c r="D84" s="108"/>
      <c r="E84" s="108"/>
      <c r="F84" s="108"/>
      <c r="G84" s="108"/>
      <c r="H84" s="108"/>
      <c r="I84" s="108"/>
      <c r="J84" s="108"/>
      <c r="K84" s="108"/>
      <c r="L84" s="108"/>
      <c r="M84" s="108"/>
      <c r="N84" s="108"/>
      <c r="O84" s="108"/>
      <c r="P84" s="108"/>
      <c r="Q84" s="108"/>
      <c r="R84" s="108"/>
      <c r="S84" s="108"/>
    </row>
    <row r="85" spans="1:38" ht="16.5" customHeight="1" x14ac:dyDescent="0.35">
      <c r="A85" s="477" t="s">
        <v>199</v>
      </c>
      <c r="B85" s="477"/>
      <c r="C85" s="243"/>
      <c r="D85" s="244"/>
      <c r="E85" s="244"/>
      <c r="F85" s="244"/>
      <c r="G85" s="244"/>
      <c r="H85" s="244"/>
      <c r="I85" s="244"/>
      <c r="J85" s="244"/>
      <c r="K85" s="244"/>
      <c r="L85" s="244"/>
      <c r="M85" s="244"/>
      <c r="N85" s="244"/>
      <c r="O85" s="244"/>
      <c r="P85" s="244"/>
      <c r="Q85" s="244"/>
      <c r="R85" s="244"/>
      <c r="S85" s="244"/>
    </row>
    <row r="86" spans="1:38" ht="16.5" customHeight="1" x14ac:dyDescent="0.35">
      <c r="A86" s="466" t="s">
        <v>118</v>
      </c>
      <c r="B86" s="466"/>
      <c r="C86" s="98">
        <f>'Tabell 4.1'!C102</f>
        <v>0.25</v>
      </c>
      <c r="D86" s="99">
        <f>'Tabell 4.1'!D102/'Tabell 4.1'!$S102*100</f>
        <v>14.524787459127422</v>
      </c>
      <c r="E86" s="99">
        <f>'Tabell 4.1'!E102/'Tabell 4.1'!$S102*100</f>
        <v>17.284576780587667</v>
      </c>
      <c r="F86" s="99">
        <f>'Tabell 4.1'!F102/'Tabell 4.1'!$S102*100</f>
        <v>10.951135515057233</v>
      </c>
      <c r="G86" s="99">
        <f>'Tabell 4.1'!G102/'Tabell 4.1'!$S102*100</f>
        <v>11.777214208545219</v>
      </c>
      <c r="H86" s="99">
        <f>'Tabell 4.1'!H102/'Tabell 4.1'!$S102*100</f>
        <v>10.575451486141294</v>
      </c>
      <c r="I86" s="99">
        <f>'Tabell 4.1'!I102/'Tabell 4.1'!$S102*100</f>
        <v>1.2042124883232606</v>
      </c>
      <c r="J86" s="99">
        <f>'Tabell 4.1'!J102/'Tabell 4.1'!$S102*100</f>
        <v>1.2811633364710131</v>
      </c>
      <c r="K86" s="99">
        <f>'Tabell 4.1'!K102/'Tabell 4.1'!$S102*100</f>
        <v>2.2768511253108517</v>
      </c>
      <c r="L86" s="99">
        <f>'Tabell 4.1'!L102/'Tabell 4.1'!$S102*100</f>
        <v>4.594904470273069</v>
      </c>
      <c r="M86" s="99">
        <f>'Tabell 4.1'!M102/'Tabell 4.1'!$S102*100</f>
        <v>4.5184266030808846</v>
      </c>
      <c r="N86" s="99">
        <f>'Tabell 4.1'!N102/'Tabell 4.1'!$S102*100</f>
        <v>5.1497679071942919</v>
      </c>
      <c r="O86" s="99">
        <f>'Tabell 4.1'!O102/'Tabell 4.1'!$S102*100</f>
        <v>7.2169143400700619</v>
      </c>
      <c r="P86" s="99">
        <f>'Tabell 4.1'!P102/'Tabell 4.1'!$S102*100</f>
        <v>2.6665902491474989</v>
      </c>
      <c r="Q86" s="99">
        <f>'Tabell 4.1'!Q102/'Tabell 4.1'!$S102*100</f>
        <v>1.7800943827079543</v>
      </c>
      <c r="R86" s="99">
        <f>'Tabell 4.1'!R102/'Tabell 4.1'!$S102*100</f>
        <v>4.1979096479622964</v>
      </c>
      <c r="S86" s="99">
        <f>'Tabell 4.1'!S102/'Tabell 4.1'!$S102*100</f>
        <v>100</v>
      </c>
    </row>
    <row r="87" spans="1:38" ht="16.5" customHeight="1" x14ac:dyDescent="0.35">
      <c r="A87" s="466" t="s">
        <v>119</v>
      </c>
      <c r="B87" s="466"/>
      <c r="C87" s="100">
        <f>'Tabell 4.1'!C106</f>
        <v>0.12</v>
      </c>
      <c r="D87" s="101">
        <f>'Tabell 4.1'!D106/'Tabell 4.1'!$S106*100</f>
        <v>14.017212385003464</v>
      </c>
      <c r="E87" s="101">
        <f>'Tabell 4.1'!E106/'Tabell 4.1'!$S106*100</f>
        <v>12.246513008210504</v>
      </c>
      <c r="F87" s="101">
        <f>'Tabell 4.1'!F106/'Tabell 4.1'!$S106*100</f>
        <v>8.8040360075180519</v>
      </c>
      <c r="G87" s="101">
        <f>'Tabell 4.1'!G106/'Tabell 4.1'!$S106*100</f>
        <v>6.9838757542783654</v>
      </c>
      <c r="H87" s="101">
        <f>'Tabell 4.1'!H106/'Tabell 4.1'!$S106*100</f>
        <v>8.1709367889999012</v>
      </c>
      <c r="I87" s="101">
        <f>'Tabell 4.1'!I106/'Tabell 4.1'!$S106*100</f>
        <v>2.2949846671283014</v>
      </c>
      <c r="J87" s="101">
        <f>'Tabell 4.1'!J106/'Tabell 4.1'!$S106*100</f>
        <v>3.3831239489563756</v>
      </c>
      <c r="K87" s="101">
        <f>'Tabell 4.1'!K106/'Tabell 4.1'!$S106*100</f>
        <v>4.7680284894648333</v>
      </c>
      <c r="L87" s="101">
        <f>'Tabell 4.1'!L106/'Tabell 4.1'!$S106*100</f>
        <v>5.5198338114551389</v>
      </c>
      <c r="M87" s="101">
        <f>'Tabell 4.1'!M106/'Tabell 4.1'!$S106*100</f>
        <v>4.9460876446730637</v>
      </c>
      <c r="N87" s="101">
        <f>'Tabell 4.1'!N106/'Tabell 4.1'!$S106*100</f>
        <v>6.1628252052626369</v>
      </c>
      <c r="O87" s="101">
        <f>'Tabell 4.1'!O106/'Tabell 4.1'!$S106*100</f>
        <v>7.5180532199030567</v>
      </c>
      <c r="P87" s="101">
        <f>'Tabell 4.1'!P106/'Tabell 4.1'!$S106*100</f>
        <v>4.4811554060737953</v>
      </c>
      <c r="Q87" s="101">
        <f>'Tabell 4.1'!Q106/'Tabell 4.1'!$S106*100</f>
        <v>3.9964388168958349</v>
      </c>
      <c r="R87" s="101">
        <f>'Tabell 4.1'!R106/'Tabell 4.1'!$S106*100</f>
        <v>6.7068948461766738</v>
      </c>
      <c r="S87" s="101">
        <f>'Tabell 4.1'!S106/'Tabell 4.1'!$S106*100</f>
        <v>100</v>
      </c>
    </row>
    <row r="88" spans="1:38" ht="16.5" customHeight="1" x14ac:dyDescent="0.35">
      <c r="A88" s="466" t="s">
        <v>124</v>
      </c>
      <c r="B88" s="466"/>
      <c r="C88" s="100">
        <f>'Tabell 4.1'!C107</f>
        <v>0.25</v>
      </c>
      <c r="D88" s="101">
        <f>'Tabell 4.1'!D107/'Tabell 4.1'!$S107*100</f>
        <v>13.012179462235885</v>
      </c>
      <c r="E88" s="101">
        <f>'Tabell 4.1'!E107/'Tabell 4.1'!$S107*100</f>
        <v>7.8213160045137942</v>
      </c>
      <c r="F88" s="101">
        <f>'Tabell 4.1'!F107/'Tabell 4.1'!$S107*100</f>
        <v>5.1013658118992957</v>
      </c>
      <c r="G88" s="101">
        <f>'Tabell 4.1'!G107/'Tabell 4.1'!$S107*100</f>
        <v>3.0312463519981323</v>
      </c>
      <c r="H88" s="101">
        <f>'Tabell 4.1'!H107/'Tabell 4.1'!$S107*100</f>
        <v>3.6655122767422861</v>
      </c>
      <c r="I88" s="101">
        <f>'Tabell 4.1'!I107/'Tabell 4.1'!$S107*100</f>
        <v>1.4397447371493055</v>
      </c>
      <c r="J88" s="101">
        <f>'Tabell 4.1'!J107/'Tabell 4.1'!$S107*100</f>
        <v>1.8794505622786877</v>
      </c>
      <c r="K88" s="101">
        <f>'Tabell 4.1'!K107/'Tabell 4.1'!$S107*100</f>
        <v>2.8911630802754971</v>
      </c>
      <c r="L88" s="101">
        <f>'Tabell 4.1'!L107/'Tabell 4.1'!$S107*100</f>
        <v>7.6851239347834541</v>
      </c>
      <c r="M88" s="101">
        <f>'Tabell 4.1'!M107/'Tabell 4.1'!$S107*100</f>
        <v>6.7901474765555081</v>
      </c>
      <c r="N88" s="101">
        <f>'Tabell 4.1'!N107/'Tabell 4.1'!$S107*100</f>
        <v>12.560800031129615</v>
      </c>
      <c r="O88" s="101">
        <f>'Tabell 4.1'!O107/'Tabell 4.1'!$S107*100</f>
        <v>12.253395073738279</v>
      </c>
      <c r="P88" s="101">
        <f>'Tabell 4.1'!P107/'Tabell 4.1'!$S107*100</f>
        <v>5.5488540410132687</v>
      </c>
      <c r="Q88" s="101">
        <f>'Tabell 4.1'!Q107/'Tabell 4.1'!$S107*100</f>
        <v>2.8833806762909062</v>
      </c>
      <c r="R88" s="101">
        <f>'Tabell 4.1'!R107/'Tabell 4.1'!$S107*100</f>
        <v>13.436320479396086</v>
      </c>
      <c r="S88" s="101">
        <f>'Tabell 4.1'!S107/'Tabell 4.1'!$S107*100</f>
        <v>100</v>
      </c>
    </row>
    <row r="89" spans="1:38" ht="16.5" customHeight="1" x14ac:dyDescent="0.35">
      <c r="A89" s="466" t="s">
        <v>120</v>
      </c>
      <c r="B89" s="466"/>
      <c r="C89" s="100">
        <f>'Tabell 4.1'!C108</f>
        <v>0.06</v>
      </c>
      <c r="D89" s="101">
        <f>'Tabell 4.1'!D108/'Tabell 4.1'!$S108*100</f>
        <v>10.795019061744124</v>
      </c>
      <c r="E89" s="101">
        <f>'Tabell 4.1'!E108/'Tabell 4.1'!$S108*100</f>
        <v>9.4442730159362149</v>
      </c>
      <c r="F89" s="101">
        <f>'Tabell 4.1'!F108/'Tabell 4.1'!$S108*100</f>
        <v>5.225804525049023</v>
      </c>
      <c r="G89" s="101">
        <f>'Tabell 4.1'!G108/'Tabell 4.1'!$S108*100</f>
        <v>4.3896758010411787</v>
      </c>
      <c r="H89" s="101">
        <f>'Tabell 4.1'!H108/'Tabell 4.1'!$S108*100</f>
        <v>5.9763295939798731</v>
      </c>
      <c r="I89" s="101">
        <f>'Tabell 4.1'!I108/'Tabell 4.1'!$S108*100</f>
        <v>2.5482018255477143</v>
      </c>
      <c r="J89" s="101">
        <f>'Tabell 4.1'!J108/'Tabell 4.1'!$S108*100</f>
        <v>3.043906711923793</v>
      </c>
      <c r="K89" s="101">
        <f>'Tabell 4.1'!K108/'Tabell 4.1'!$S108*100</f>
        <v>4.1925883160964732</v>
      </c>
      <c r="L89" s="101">
        <f>'Tabell 4.1'!L108/'Tabell 4.1'!$S108*100</f>
        <v>6.7626887510824876</v>
      </c>
      <c r="M89" s="101">
        <f>'Tabell 4.1'!M108/'Tabell 4.1'!$S108*100</f>
        <v>6.9747071060987622</v>
      </c>
      <c r="N89" s="101">
        <f>'Tabell 4.1'!N108/'Tabell 4.1'!$S108*100</f>
        <v>9.1864666593671309</v>
      </c>
      <c r="O89" s="101">
        <f>'Tabell 4.1'!O108/'Tabell 4.1'!$S108*100</f>
        <v>12.781820172600858</v>
      </c>
      <c r="P89" s="101">
        <f>'Tabell 4.1'!P108/'Tabell 4.1'!$S108*100</f>
        <v>5.7125508893821602</v>
      </c>
      <c r="Q89" s="101">
        <f>'Tabell 4.1'!Q108/'Tabell 4.1'!$S108*100</f>
        <v>3.4619710739277143</v>
      </c>
      <c r="R89" s="101">
        <f>'Tabell 4.1'!R108/'Tabell 4.1'!$S108*100</f>
        <v>9.5039964962224897</v>
      </c>
      <c r="S89" s="101">
        <f>'Tabell 4.1'!S108/'Tabell 4.1'!$S108*100</f>
        <v>100</v>
      </c>
    </row>
    <row r="90" spans="1:38" ht="16.5" customHeight="1" x14ac:dyDescent="0.35">
      <c r="A90" s="466" t="s">
        <v>121</v>
      </c>
      <c r="B90" s="466"/>
      <c r="C90" s="100">
        <f>'Tabell 4.1'!C109</f>
        <v>0.08</v>
      </c>
      <c r="D90" s="101">
        <f>'Tabell 4.1'!D109/'Tabell 4.1'!$S109*100</f>
        <v>12.220956719817767</v>
      </c>
      <c r="E90" s="101">
        <f>'Tabell 4.1'!E109/'Tabell 4.1'!$S109*100</f>
        <v>8.9521640091116161</v>
      </c>
      <c r="F90" s="101">
        <f>'Tabell 4.1'!F109/'Tabell 4.1'!$S109*100</f>
        <v>5.5580865603644645</v>
      </c>
      <c r="G90" s="101">
        <f>'Tabell 4.1'!G109/'Tabell 4.1'!$S109*100</f>
        <v>3.7927107061503413</v>
      </c>
      <c r="H90" s="101">
        <f>'Tabell 4.1'!H109/'Tabell 4.1'!$S109*100</f>
        <v>5.4328018223234622</v>
      </c>
      <c r="I90" s="101">
        <f>'Tabell 4.1'!I109/'Tabell 4.1'!$S109*100</f>
        <v>2.1070615034168565</v>
      </c>
      <c r="J90" s="101">
        <f>'Tabell 4.1'!J109/'Tabell 4.1'!$S109*100</f>
        <v>2.9043280182232345</v>
      </c>
      <c r="K90" s="101">
        <f>'Tabell 4.1'!K109/'Tabell 4.1'!$S109*100</f>
        <v>3.8838268792710706</v>
      </c>
      <c r="L90" s="101">
        <f>'Tabell 4.1'!L109/'Tabell 4.1'!$S109*100</f>
        <v>7.6537585421412295</v>
      </c>
      <c r="M90" s="101">
        <f>'Tabell 4.1'!M109/'Tabell 4.1'!$S109*100</f>
        <v>6.0933940774487469</v>
      </c>
      <c r="N90" s="101">
        <f>'Tabell 4.1'!N109/'Tabell 4.1'!$S109*100</f>
        <v>9.7494305239179955</v>
      </c>
      <c r="O90" s="101">
        <f>'Tabell 4.1'!O109/'Tabell 4.1'!$S109*100</f>
        <v>10.603644646924829</v>
      </c>
      <c r="P90" s="101">
        <f>'Tabell 4.1'!P109/'Tabell 4.1'!$S109*100</f>
        <v>5.6719817767653762</v>
      </c>
      <c r="Q90" s="101">
        <f>'Tabell 4.1'!Q109/'Tabell 4.1'!$S109*100</f>
        <v>4.0432801822323468</v>
      </c>
      <c r="R90" s="101">
        <f>'Tabell 4.1'!R109/'Tabell 4.1'!$S109*100</f>
        <v>11.33257403189066</v>
      </c>
      <c r="S90" s="101">
        <f>'Tabell 4.1'!S109/'Tabell 4.1'!$S109*100</f>
        <v>100</v>
      </c>
    </row>
    <row r="91" spans="1:38" ht="16.5" customHeight="1" x14ac:dyDescent="0.35">
      <c r="A91" s="466" t="s">
        <v>122</v>
      </c>
      <c r="B91" s="466"/>
      <c r="C91" s="100">
        <f>'Tabell 4.1'!C110</f>
        <v>0.02</v>
      </c>
      <c r="D91" s="101">
        <f>'Tabell 4.1'!D110/'Tabell 4.1'!$S110*100</f>
        <v>14.986716674480387</v>
      </c>
      <c r="E91" s="101">
        <f>'Tabell 4.1'!E110/'Tabell 4.1'!$S110*100</f>
        <v>11.83778715424285</v>
      </c>
      <c r="F91" s="101">
        <f>'Tabell 4.1'!F110/'Tabell 4.1'!$S110*100</f>
        <v>17.049538990467262</v>
      </c>
      <c r="G91" s="101">
        <f>'Tabell 4.1'!G110/'Tabell 4.1'!$S110*100</f>
        <v>3.7271448663853728</v>
      </c>
      <c r="H91" s="101">
        <f>'Tabell 4.1'!H110/'Tabell 4.1'!$S110*100</f>
        <v>5.1961243944366302</v>
      </c>
      <c r="I91" s="101">
        <f>'Tabell 4.1'!I110/'Tabell 4.1'!$S110*100</f>
        <v>2.4456946397874666</v>
      </c>
      <c r="J91" s="101">
        <f>'Tabell 4.1'!J110/'Tabell 4.1'!$S110*100</f>
        <v>4.7116736990154715</v>
      </c>
      <c r="K91" s="101">
        <f>'Tabell 4.1'!K110/'Tabell 4.1'!$S110*100</f>
        <v>3.9615564932020626</v>
      </c>
      <c r="L91" s="101">
        <f>'Tabell 4.1'!L110/'Tabell 4.1'!$S110*100</f>
        <v>3.8052820753242691</v>
      </c>
      <c r="M91" s="101">
        <f>'Tabell 4.1'!M110/'Tabell 4.1'!$S110*100</f>
        <v>5.141428348179403</v>
      </c>
      <c r="N91" s="101">
        <f>'Tabell 4.1'!N110/'Tabell 4.1'!$S110*100</f>
        <v>4.7116736990154715</v>
      </c>
      <c r="O91" s="101">
        <f>'Tabell 4.1'!O110/'Tabell 4.1'!$S110*100</f>
        <v>6.7276136896390062</v>
      </c>
      <c r="P91" s="101">
        <f>'Tabell 4.1'!P110/'Tabell 4.1'!$S110*100</f>
        <v>7.0167213627129241</v>
      </c>
      <c r="Q91" s="101">
        <f>'Tabell 4.1'!Q110/'Tabell 4.1'!$S110*100</f>
        <v>4.0475074230348493</v>
      </c>
      <c r="R91" s="101">
        <f>'Tabell 4.1'!R110/'Tabell 4.1'!$S110*100</f>
        <v>4.6335364900765743</v>
      </c>
      <c r="S91" s="101">
        <f>'Tabell 4.1'!S110/'Tabell 4.1'!$S110*100</f>
        <v>100</v>
      </c>
    </row>
    <row r="92" spans="1:38" ht="16.5" customHeight="1" x14ac:dyDescent="0.35">
      <c r="A92" s="466" t="s">
        <v>115</v>
      </c>
      <c r="B92" s="466"/>
      <c r="C92" s="100">
        <f>'Tabell 4.1'!C111</f>
        <v>0.05</v>
      </c>
      <c r="D92" s="101">
        <f>'Tabell 4.1'!D111/'Tabell 4.1'!$S111*100</f>
        <v>11.277718275219167</v>
      </c>
      <c r="E92" s="101">
        <f>'Tabell 4.1'!E111/'Tabell 4.1'!$S111*100</f>
        <v>11.975881629576739</v>
      </c>
      <c r="F92" s="101">
        <f>'Tabell 4.1'!F111/'Tabell 4.1'!$S111*100</f>
        <v>6.49767940021421</v>
      </c>
      <c r="G92" s="101">
        <f>'Tabell 4.1'!G111/'Tabell 4.1'!$S111*100</f>
        <v>6.8031258677456465</v>
      </c>
      <c r="H92" s="101">
        <f>'Tabell 4.1'!H111/'Tabell 4.1'!$S111*100</f>
        <v>8.1954857392201195</v>
      </c>
      <c r="I92" s="101">
        <f>'Tabell 4.1'!I111/'Tabell 4.1'!$S111*100</f>
        <v>2.4118370423261535</v>
      </c>
      <c r="J92" s="101">
        <f>'Tabell 4.1'!J111/'Tabell 4.1'!$S111*100</f>
        <v>3.1457019318497363</v>
      </c>
      <c r="K92" s="101">
        <f>'Tabell 4.1'!K111/'Tabell 4.1'!$S111*100</f>
        <v>4.1929469633860927</v>
      </c>
      <c r="L92" s="101">
        <f>'Tabell 4.1'!L111/'Tabell 4.1'!$S111*100</f>
        <v>5.529771113491214</v>
      </c>
      <c r="M92" s="101">
        <f>'Tabell 4.1'!M111/'Tabell 4.1'!$S111*100</f>
        <v>5.5456384624538853</v>
      </c>
      <c r="N92" s="101">
        <f>'Tabell 4.1'!N111/'Tabell 4.1'!$S111*100</f>
        <v>7.0728708001110707</v>
      </c>
      <c r="O92" s="101">
        <f>'Tabell 4.1'!O111/'Tabell 4.1'!$S111*100</f>
        <v>9.8734578920226905</v>
      </c>
      <c r="P92" s="101">
        <f>'Tabell 4.1'!P111/'Tabell 4.1'!$S111*100</f>
        <v>5.2163909714784396</v>
      </c>
      <c r="Q92" s="101">
        <f>'Tabell 4.1'!Q111/'Tabell 4.1'!$S111*100</f>
        <v>4.6372327343409099</v>
      </c>
      <c r="R92" s="101">
        <f>'Tabell 4.1'!R111/'Tabell 4.1'!$S111*100</f>
        <v>7.6242611765639259</v>
      </c>
      <c r="S92" s="101">
        <f>'Tabell 4.1'!S111/'Tabell 4.1'!$S111*100</f>
        <v>100</v>
      </c>
    </row>
    <row r="93" spans="1:38" ht="16.5" customHeight="1" x14ac:dyDescent="0.35">
      <c r="A93" s="466" t="s">
        <v>116</v>
      </c>
      <c r="B93" s="466"/>
      <c r="C93" s="100">
        <f>'Tabell 4.1'!C112</f>
        <v>0.05</v>
      </c>
      <c r="D93" s="101">
        <f>'Tabell 4.1'!D112/'Tabell 4.1'!$S112*100</f>
        <v>12.319736299958798</v>
      </c>
      <c r="E93" s="101">
        <f>'Tabell 4.1'!E112/'Tabell 4.1'!$S112*100</f>
        <v>13.185002060156572</v>
      </c>
      <c r="F93" s="101">
        <f>'Tabell 4.1'!F112/'Tabell 4.1'!$S112*100</f>
        <v>6.098063452822414</v>
      </c>
      <c r="G93" s="101">
        <f>'Tabell 4.1'!G112/'Tabell 4.1'!$S112*100</f>
        <v>8.611454470539762</v>
      </c>
      <c r="H93" s="101">
        <f>'Tabell 4.1'!H112/'Tabell 4.1'!$S112*100</f>
        <v>12.402142562834776</v>
      </c>
      <c r="I93" s="101">
        <f>'Tabell 4.1'!I112/'Tabell 4.1'!$S112*100</f>
        <v>2.8018129377832715</v>
      </c>
      <c r="J93" s="101">
        <f>'Tabell 4.1'!J112/'Tabell 4.1'!$S112*100</f>
        <v>3.7906880922950146</v>
      </c>
      <c r="K93" s="101">
        <f>'Tabell 4.1'!K112/'Tabell 4.1'!$S112*100</f>
        <v>4.9443757725587147</v>
      </c>
      <c r="L93" s="101">
        <f>'Tabell 4.1'!L112/'Tabell 4.1'!$S112*100</f>
        <v>5.6036258755665429</v>
      </c>
      <c r="M93" s="101">
        <f>'Tabell 4.1'!M112/'Tabell 4.1'!$S112*100</f>
        <v>3.7494849608570253</v>
      </c>
      <c r="N93" s="101">
        <f>'Tabell 4.1'!N112/'Tabell 4.1'!$S112*100</f>
        <v>4.8619695096827353</v>
      </c>
      <c r="O93" s="101">
        <f>'Tabell 4.1'!O112/'Tabell 4.1'!$S112*100</f>
        <v>6.3452822414503505</v>
      </c>
      <c r="P93" s="101">
        <f>'Tabell 4.1'!P112/'Tabell 4.1'!$S112*100</f>
        <v>4.6971569839307792</v>
      </c>
      <c r="Q93" s="101">
        <f>'Tabell 4.1'!Q112/'Tabell 4.1'!$S112*100</f>
        <v>5.4800164812525756</v>
      </c>
      <c r="R93" s="101">
        <f>'Tabell 4.1'!R112/'Tabell 4.1'!$S112*100</f>
        <v>5.1091882983106718</v>
      </c>
      <c r="S93" s="101">
        <f>'Tabell 4.1'!S112/'Tabell 4.1'!$S112*100</f>
        <v>100</v>
      </c>
    </row>
    <row r="94" spans="1:38" s="109" customFormat="1" ht="16.5" customHeight="1" x14ac:dyDescent="0.35">
      <c r="A94" s="466" t="s">
        <v>117</v>
      </c>
      <c r="B94" s="466"/>
      <c r="C94" s="100">
        <f>'Tabell 4.1'!C113</f>
        <v>0.12</v>
      </c>
      <c r="D94" s="101">
        <f>'Tabell 4.1'!D113/'Tabell 4.1'!$S113*100</f>
        <v>14.837153196622438</v>
      </c>
      <c r="E94" s="101">
        <f>'Tabell 4.1'!E113/'Tabell 4.1'!$S113*100</f>
        <v>10.253317249698432</v>
      </c>
      <c r="F94" s="101">
        <f>'Tabell 4.1'!F113/'Tabell 4.1'!$S113*100</f>
        <v>7.1170084439083237</v>
      </c>
      <c r="G94" s="101">
        <f>'Tabell 4.1'!G113/'Tabell 4.1'!$S113*100</f>
        <v>3.2569360675512664</v>
      </c>
      <c r="H94" s="101">
        <f>'Tabell 4.1'!H113/'Tabell 4.1'!$S113*100</f>
        <v>4.101326899879373</v>
      </c>
      <c r="I94" s="101">
        <f>'Tabell 4.1'!I113/'Tabell 4.1'!$S113*100</f>
        <v>0.96501809408926409</v>
      </c>
      <c r="J94" s="101">
        <f>'Tabell 4.1'!J113/'Tabell 4.1'!$S113*100</f>
        <v>2.1712907117008444</v>
      </c>
      <c r="K94" s="101">
        <f>'Tabell 4.1'!K113/'Tabell 4.1'!$S113*100</f>
        <v>2.8950542822677927</v>
      </c>
      <c r="L94" s="101">
        <f>'Tabell 4.1'!L113/'Tabell 4.1'!$S113*100</f>
        <v>6.875753920386007</v>
      </c>
      <c r="M94" s="101">
        <f>'Tabell 4.1'!M113/'Tabell 4.1'!$S113*100</f>
        <v>6.3932448733413754</v>
      </c>
      <c r="N94" s="101">
        <f>'Tabell 4.1'!N113/'Tabell 4.1'!$S113*100</f>
        <v>8.3232810615199035</v>
      </c>
      <c r="O94" s="101">
        <f>'Tabell 4.1'!O113/'Tabell 4.1'!$S113*100</f>
        <v>9.7708082026538001</v>
      </c>
      <c r="P94" s="101">
        <f>'Tabell 4.1'!P113/'Tabell 4.1'!$S113*100</f>
        <v>5.3075995174909529</v>
      </c>
      <c r="Q94" s="101">
        <f>'Tabell 4.1'!Q113/'Tabell 4.1'!$S113*100</f>
        <v>3.1363088057901085</v>
      </c>
      <c r="R94" s="101">
        <f>'Tabell 4.1'!R113/'Tabell 4.1'!$S113*100</f>
        <v>14.595898673100121</v>
      </c>
      <c r="S94" s="101">
        <f>'Tabell 4.1'!S113/'Tabell 4.1'!$S113*100</f>
        <v>100</v>
      </c>
    </row>
    <row r="95" spans="1:38" ht="16.5" customHeight="1" thickBot="1" x14ac:dyDescent="0.4">
      <c r="A95" s="478" t="s">
        <v>234</v>
      </c>
      <c r="B95" s="478"/>
      <c r="C95" s="245" t="s">
        <v>16</v>
      </c>
      <c r="D95" s="246">
        <f>SUMPRODUCT($C86:$C94,D86:D94)</f>
        <v>13.451750343674512</v>
      </c>
      <c r="E95" s="246">
        <f t="shared" ref="E95:R95" si="57">SUMPRODUCT($C86:$C94,E86:E94)</f>
        <v>11.754082256481061</v>
      </c>
      <c r="F95" s="246">
        <f t="shared" si="57"/>
        <v>7.6526237847035707</v>
      </c>
      <c r="G95" s="246">
        <f t="shared" si="57"/>
        <v>6.3430818775518683</v>
      </c>
      <c r="H95" s="246">
        <f t="shared" si="57"/>
        <v>6.9599204078025547</v>
      </c>
      <c r="I95" s="246">
        <f t="shared" si="57"/>
        <v>1.6832430593216814</v>
      </c>
      <c r="J95" s="246">
        <f t="shared" si="57"/>
        <v>2.3127168533271254</v>
      </c>
      <c r="K95" s="246">
        <f t="shared" si="57"/>
        <v>3.3099321999732578</v>
      </c>
      <c r="L95" s="246">
        <f t="shared" si="57"/>
        <v>6.208315128480689</v>
      </c>
      <c r="M95" s="246">
        <f t="shared" si="57"/>
        <v>5.66140211276179</v>
      </c>
      <c r="N95" s="246">
        <f t="shared" si="57"/>
        <v>8.1880926675403494</v>
      </c>
      <c r="O95" s="246">
        <f t="shared" si="57"/>
        <v>9.5029307867353783</v>
      </c>
      <c r="P95" s="246">
        <f t="shared" si="57"/>
        <v>4.6610350838968406</v>
      </c>
      <c r="Q95" s="246">
        <f t="shared" si="57"/>
        <v>3.1397917677266505</v>
      </c>
      <c r="R95" s="246">
        <f t="shared" si="57"/>
        <v>9.1710816700226747</v>
      </c>
      <c r="S95" s="246">
        <f>SUM(D95:R95)</f>
        <v>100</v>
      </c>
      <c r="U95" s="97"/>
      <c r="V95" s="97"/>
      <c r="W95" s="97"/>
      <c r="X95" s="97"/>
      <c r="Y95" s="97"/>
      <c r="Z95" s="97"/>
      <c r="AA95" s="97"/>
      <c r="AB95" s="97"/>
      <c r="AC95" s="97"/>
      <c r="AD95" s="97"/>
      <c r="AE95" s="97"/>
      <c r="AF95" s="97"/>
      <c r="AG95" s="97"/>
      <c r="AH95" s="97"/>
      <c r="AI95" s="97"/>
      <c r="AJ95" s="97"/>
      <c r="AK95" s="97"/>
      <c r="AL95" s="97"/>
    </row>
    <row r="96" spans="1:38" ht="16.5" customHeight="1" x14ac:dyDescent="0.35">
      <c r="A96" s="480"/>
      <c r="B96" s="480"/>
      <c r="C96" s="92"/>
      <c r="D96" s="22"/>
      <c r="E96" s="22"/>
      <c r="F96" s="22"/>
      <c r="G96" s="22"/>
      <c r="H96" s="22"/>
      <c r="I96" s="22"/>
      <c r="J96" s="22"/>
      <c r="K96" s="22"/>
      <c r="L96" s="22"/>
      <c r="M96" s="22"/>
      <c r="N96" s="22"/>
      <c r="O96" s="22"/>
      <c r="P96" s="22"/>
      <c r="Q96" s="22"/>
      <c r="R96" s="22"/>
      <c r="S96" s="22"/>
    </row>
    <row r="97" spans="1:38" ht="16.5" customHeight="1" x14ac:dyDescent="0.35">
      <c r="A97" s="470" t="s">
        <v>234</v>
      </c>
      <c r="B97" s="470"/>
      <c r="C97" s="102">
        <f>'Tabell 4.1'!C116</f>
        <v>0.8</v>
      </c>
      <c r="D97" s="103">
        <f>D95</f>
        <v>13.451750343674512</v>
      </c>
      <c r="E97" s="103">
        <f t="shared" ref="E97:S97" si="58">E95</f>
        <v>11.754082256481061</v>
      </c>
      <c r="F97" s="103">
        <f t="shared" si="58"/>
        <v>7.6526237847035707</v>
      </c>
      <c r="G97" s="103">
        <f t="shared" si="58"/>
        <v>6.3430818775518683</v>
      </c>
      <c r="H97" s="103">
        <f t="shared" si="58"/>
        <v>6.9599204078025547</v>
      </c>
      <c r="I97" s="103">
        <f t="shared" si="58"/>
        <v>1.6832430593216814</v>
      </c>
      <c r="J97" s="103">
        <f t="shared" si="58"/>
        <v>2.3127168533271254</v>
      </c>
      <c r="K97" s="103">
        <f t="shared" si="58"/>
        <v>3.3099321999732578</v>
      </c>
      <c r="L97" s="103">
        <f t="shared" si="58"/>
        <v>6.208315128480689</v>
      </c>
      <c r="M97" s="103">
        <f t="shared" si="58"/>
        <v>5.66140211276179</v>
      </c>
      <c r="N97" s="103">
        <f t="shared" si="58"/>
        <v>8.1880926675403494</v>
      </c>
      <c r="O97" s="103">
        <f t="shared" si="58"/>
        <v>9.5029307867353783</v>
      </c>
      <c r="P97" s="103">
        <f t="shared" si="58"/>
        <v>4.6610350838968406</v>
      </c>
      <c r="Q97" s="103">
        <f t="shared" si="58"/>
        <v>3.1397917677266505</v>
      </c>
      <c r="R97" s="103">
        <f t="shared" si="58"/>
        <v>9.1710816700226747</v>
      </c>
      <c r="S97" s="103">
        <f t="shared" si="58"/>
        <v>100</v>
      </c>
    </row>
    <row r="98" spans="1:38" ht="16.5" customHeight="1" x14ac:dyDescent="0.35">
      <c r="A98" s="466" t="str">
        <f>'Tabell 4.1'!A117:B117</f>
        <v>Regnskapsandeler 2020, FO4C</v>
      </c>
      <c r="B98" s="466"/>
      <c r="C98" s="102">
        <f>'Tabell 4.1'!C117</f>
        <v>0.2</v>
      </c>
      <c r="D98" s="103">
        <f>'Tabell 4.1'!D117</f>
        <v>13.713906975640967</v>
      </c>
      <c r="E98" s="103">
        <f>'Tabell 4.1'!E117</f>
        <v>12.130343464996487</v>
      </c>
      <c r="F98" s="103">
        <f>'Tabell 4.1'!F117</f>
        <v>9.3600661930979978</v>
      </c>
      <c r="G98" s="103">
        <f>'Tabell 4.1'!G117</f>
        <v>6.0081288465314353</v>
      </c>
      <c r="H98" s="103">
        <f>'Tabell 4.1'!H117</f>
        <v>6.1458821843582729</v>
      </c>
      <c r="I98" s="103">
        <f>'Tabell 4.1'!I117</f>
        <v>2.5450020020859072</v>
      </c>
      <c r="J98" s="103">
        <f>'Tabell 4.1'!J117</f>
        <v>2.5563128262107666</v>
      </c>
      <c r="K98" s="103">
        <f>'Tabell 4.1'!K117</f>
        <v>3.5986892507932549</v>
      </c>
      <c r="L98" s="103">
        <f>'Tabell 4.1'!L117</f>
        <v>6.4724278163126163</v>
      </c>
      <c r="M98" s="103">
        <f>'Tabell 4.1'!M117</f>
        <v>6.1114954590109383</v>
      </c>
      <c r="N98" s="103">
        <f>'Tabell 4.1'!N117</f>
        <v>5.6612895226663493</v>
      </c>
      <c r="O98" s="103">
        <f>'Tabell 4.1'!O117</f>
        <v>9.0023139532928891</v>
      </c>
      <c r="P98" s="103">
        <f>'Tabell 4.1'!P117</f>
        <v>5.5036787536818226</v>
      </c>
      <c r="Q98" s="103">
        <f>'Tabell 4.1'!Q117</f>
        <v>2.798811907722158</v>
      </c>
      <c r="R98" s="103">
        <f>'Tabell 4.1'!R117</f>
        <v>8.3916508435981463</v>
      </c>
      <c r="S98" s="103">
        <v>100</v>
      </c>
    </row>
    <row r="99" spans="1:38" ht="16.5" customHeight="1" thickBot="1" x14ac:dyDescent="0.4">
      <c r="A99" s="478" t="s">
        <v>235</v>
      </c>
      <c r="B99" s="478"/>
      <c r="C99" s="245" t="s">
        <v>16</v>
      </c>
      <c r="D99" s="246">
        <f>SUMPRODUCT($C97:$C98,D97:D98)</f>
        <v>13.504181670067805</v>
      </c>
      <c r="E99" s="246">
        <f t="shared" ref="E99:R99" si="59">SUMPRODUCT($C97:$C98,E97:E98)</f>
        <v>11.829334498184148</v>
      </c>
      <c r="F99" s="246">
        <f t="shared" si="59"/>
        <v>7.9941122663824569</v>
      </c>
      <c r="G99" s="246">
        <f t="shared" si="59"/>
        <v>6.2760912713477817</v>
      </c>
      <c r="H99" s="246">
        <f t="shared" si="59"/>
        <v>6.7971127631136987</v>
      </c>
      <c r="I99" s="246">
        <f t="shared" si="59"/>
        <v>1.8555948478745266</v>
      </c>
      <c r="J99" s="246">
        <f t="shared" si="59"/>
        <v>2.3614360479038536</v>
      </c>
      <c r="K99" s="246">
        <f t="shared" si="59"/>
        <v>3.3676836101372571</v>
      </c>
      <c r="L99" s="246">
        <f t="shared" si="59"/>
        <v>6.261137666047075</v>
      </c>
      <c r="M99" s="246">
        <f t="shared" si="59"/>
        <v>5.7514207820116194</v>
      </c>
      <c r="N99" s="246">
        <f t="shared" si="59"/>
        <v>7.6827320385655495</v>
      </c>
      <c r="O99" s="246">
        <f t="shared" si="59"/>
        <v>9.4028074200468801</v>
      </c>
      <c r="P99" s="246">
        <f t="shared" si="59"/>
        <v>4.8295638178538374</v>
      </c>
      <c r="Q99" s="246">
        <f t="shared" si="59"/>
        <v>3.0715957957257523</v>
      </c>
      <c r="R99" s="246">
        <f t="shared" si="59"/>
        <v>9.0151955047377683</v>
      </c>
      <c r="S99" s="246">
        <v>100.00000000000003</v>
      </c>
      <c r="U99" s="97"/>
      <c r="V99" s="97"/>
      <c r="W99" s="97"/>
      <c r="X99" s="97"/>
      <c r="Y99" s="97"/>
      <c r="Z99" s="97"/>
      <c r="AA99" s="97"/>
      <c r="AB99" s="97"/>
      <c r="AC99" s="97"/>
      <c r="AD99" s="97"/>
      <c r="AE99" s="97"/>
      <c r="AF99" s="97"/>
      <c r="AG99" s="97"/>
      <c r="AH99" s="97"/>
      <c r="AI99" s="97"/>
      <c r="AJ99" s="97"/>
      <c r="AK99" s="97"/>
      <c r="AL99" s="97"/>
    </row>
    <row r="101" spans="1:38" x14ac:dyDescent="0.35">
      <c r="D101" s="110"/>
      <c r="E101" s="110"/>
      <c r="F101" s="110"/>
      <c r="G101" s="110"/>
      <c r="H101" s="110"/>
      <c r="I101" s="110"/>
      <c r="J101" s="110"/>
      <c r="K101" s="110"/>
      <c r="L101" s="111"/>
      <c r="M101" s="111"/>
      <c r="N101" s="111"/>
      <c r="O101" s="111"/>
      <c r="P101" s="111"/>
      <c r="Q101" s="111"/>
      <c r="R101" s="111"/>
      <c r="S101" s="111"/>
    </row>
    <row r="102" spans="1:38" x14ac:dyDescent="0.35">
      <c r="D102" s="111"/>
      <c r="E102" s="111"/>
      <c r="F102" s="111"/>
      <c r="G102" s="111"/>
      <c r="H102" s="111"/>
      <c r="I102" s="111"/>
      <c r="J102" s="111"/>
      <c r="K102" s="111"/>
      <c r="L102" s="111"/>
      <c r="M102" s="111"/>
      <c r="N102" s="111"/>
      <c r="O102" s="111"/>
      <c r="P102" s="111"/>
      <c r="Q102" s="111"/>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154"/>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0" ht="16.5" customHeight="1" x14ac:dyDescent="0.35">
      <c r="A1" s="427" t="s">
        <v>148</v>
      </c>
      <c r="B1" s="427"/>
      <c r="C1" s="22"/>
      <c r="D1" s="22"/>
      <c r="E1" s="22"/>
      <c r="F1" s="22"/>
      <c r="G1" s="22"/>
      <c r="H1" s="22"/>
      <c r="I1" s="22"/>
      <c r="J1" s="22"/>
      <c r="K1" s="22"/>
      <c r="L1" s="22"/>
      <c r="M1" s="22"/>
      <c r="N1" s="22"/>
      <c r="O1" s="22"/>
      <c r="P1" s="22"/>
      <c r="Q1" s="22"/>
      <c r="R1" s="22"/>
      <c r="S1" s="22"/>
    </row>
    <row r="2" spans="1:20" ht="54.75" customHeight="1" x14ac:dyDescent="0.35">
      <c r="A2" s="428"/>
      <c r="B2" s="428"/>
      <c r="C2" s="56" t="s">
        <v>15</v>
      </c>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20" ht="16.5" customHeight="1" thickBot="1" x14ac:dyDescent="0.4">
      <c r="A3" s="483"/>
      <c r="B3" s="483"/>
      <c r="C3" s="112"/>
      <c r="D3" s="62"/>
      <c r="E3" s="87"/>
      <c r="F3" s="87"/>
      <c r="G3" s="87"/>
      <c r="H3" s="62"/>
      <c r="I3" s="62"/>
      <c r="J3" s="62"/>
      <c r="K3" s="62"/>
      <c r="L3" s="62"/>
      <c r="M3" s="62"/>
      <c r="N3" s="62"/>
      <c r="O3" s="62"/>
      <c r="P3" s="62"/>
      <c r="Q3" s="62"/>
      <c r="R3" s="62"/>
      <c r="S3" s="62"/>
    </row>
    <row r="4" spans="1:20" ht="16.5" customHeight="1" x14ac:dyDescent="0.35">
      <c r="A4" s="434" t="str">
        <f>'Tabell 2.1'!A12</f>
        <v>FO1 Administrasjon og fellestjenester</v>
      </c>
      <c r="B4" s="434"/>
      <c r="C4" s="180"/>
      <c r="D4" s="180"/>
      <c r="E4" s="180"/>
      <c r="F4" s="180"/>
      <c r="G4" s="180"/>
      <c r="H4" s="180"/>
      <c r="I4" s="180"/>
      <c r="J4" s="180"/>
      <c r="K4" s="180"/>
      <c r="L4" s="180"/>
      <c r="M4" s="180"/>
      <c r="N4" s="180"/>
      <c r="O4" s="180"/>
      <c r="P4" s="180"/>
      <c r="Q4" s="180"/>
      <c r="R4" s="180"/>
      <c r="S4" s="180"/>
    </row>
    <row r="5" spans="1:20" ht="16.5" customHeight="1" x14ac:dyDescent="0.35">
      <c r="A5" s="481" t="s">
        <v>14</v>
      </c>
      <c r="B5" s="481"/>
      <c r="C5" s="89">
        <v>0.5</v>
      </c>
      <c r="D5" s="113">
        <v>6.666666666666667</v>
      </c>
      <c r="E5" s="114">
        <v>6.666666666666667</v>
      </c>
      <c r="F5" s="114">
        <v>6.666666666666667</v>
      </c>
      <c r="G5" s="114">
        <v>6.666666666666667</v>
      </c>
      <c r="H5" s="114">
        <v>6.666666666666667</v>
      </c>
      <c r="I5" s="114">
        <v>6.666666666666667</v>
      </c>
      <c r="J5" s="114">
        <v>6.666666666666667</v>
      </c>
      <c r="K5" s="114">
        <v>6.666666666666667</v>
      </c>
      <c r="L5" s="114">
        <v>6.666666666666667</v>
      </c>
      <c r="M5" s="114">
        <v>6.666666666666667</v>
      </c>
      <c r="N5" s="114">
        <v>6.666666666666667</v>
      </c>
      <c r="O5" s="114">
        <v>6.666666666666667</v>
      </c>
      <c r="P5" s="114">
        <v>6.666666666666667</v>
      </c>
      <c r="Q5" s="114">
        <v>6.666666666666667</v>
      </c>
      <c r="R5" s="114">
        <v>6.666666666666667</v>
      </c>
      <c r="S5" s="114">
        <f>SUM(D5:R5)</f>
        <v>100.00000000000001</v>
      </c>
    </row>
    <row r="6" spans="1:20" ht="16.5" customHeight="1" x14ac:dyDescent="0.35">
      <c r="A6" s="481" t="s">
        <v>83</v>
      </c>
      <c r="B6" s="481"/>
      <c r="C6" s="89">
        <v>0.5</v>
      </c>
      <c r="D6" s="116">
        <f>D7+D8</f>
        <v>59946</v>
      </c>
      <c r="E6" s="116">
        <f t="shared" ref="E6:R6" si="0">E7+E8</f>
        <v>63445</v>
      </c>
      <c r="F6" s="116">
        <f t="shared" si="0"/>
        <v>45630</v>
      </c>
      <c r="G6" s="116">
        <f t="shared" si="0"/>
        <v>40194</v>
      </c>
      <c r="H6" s="116">
        <f t="shared" si="0"/>
        <v>59056</v>
      </c>
      <c r="I6" s="116">
        <f t="shared" si="0"/>
        <v>34832</v>
      </c>
      <c r="J6" s="116">
        <f t="shared" si="0"/>
        <v>51257</v>
      </c>
      <c r="K6" s="116">
        <f t="shared" si="0"/>
        <v>53500</v>
      </c>
      <c r="L6" s="116">
        <f t="shared" si="0"/>
        <v>34064</v>
      </c>
      <c r="M6" s="116">
        <f t="shared" si="0"/>
        <v>27387</v>
      </c>
      <c r="N6" s="116">
        <f t="shared" si="0"/>
        <v>33241</v>
      </c>
      <c r="O6" s="116">
        <f t="shared" si="0"/>
        <v>49590</v>
      </c>
      <c r="P6" s="116">
        <f t="shared" si="0"/>
        <v>50896</v>
      </c>
      <c r="Q6" s="116">
        <f t="shared" si="0"/>
        <v>52679</v>
      </c>
      <c r="R6" s="116">
        <f t="shared" si="0"/>
        <v>39141</v>
      </c>
      <c r="S6" s="117">
        <f t="shared" ref="S6:S8" si="1">SUM(D6:R6)</f>
        <v>694858</v>
      </c>
    </row>
    <row r="7" spans="1:20" ht="16.5" customHeight="1" x14ac:dyDescent="0.35">
      <c r="A7" s="481" t="s">
        <v>375</v>
      </c>
      <c r="B7" s="481"/>
      <c r="C7" s="118" t="s">
        <v>16</v>
      </c>
      <c r="D7" s="284">
        <v>59876</v>
      </c>
      <c r="E7" s="284">
        <v>63456</v>
      </c>
      <c r="F7" s="284">
        <v>45672</v>
      </c>
      <c r="G7" s="284">
        <v>40284</v>
      </c>
      <c r="H7" s="284">
        <v>59015</v>
      </c>
      <c r="I7" s="284">
        <v>34894</v>
      </c>
      <c r="J7" s="284">
        <v>51241</v>
      </c>
      <c r="K7" s="284">
        <v>53479</v>
      </c>
      <c r="L7" s="284">
        <v>34003</v>
      </c>
      <c r="M7" s="284">
        <v>27460</v>
      </c>
      <c r="N7" s="284">
        <v>33279</v>
      </c>
      <c r="O7" s="284">
        <v>49582</v>
      </c>
      <c r="P7" s="284">
        <v>50821</v>
      </c>
      <c r="Q7" s="284">
        <v>52583</v>
      </c>
      <c r="R7" s="284">
        <v>39147</v>
      </c>
      <c r="S7" s="119">
        <f t="shared" si="1"/>
        <v>694792</v>
      </c>
    </row>
    <row r="8" spans="1:20" ht="16.5" customHeight="1" x14ac:dyDescent="0.35">
      <c r="A8" s="481" t="s">
        <v>376</v>
      </c>
      <c r="B8" s="481"/>
      <c r="C8" s="118" t="s">
        <v>16</v>
      </c>
      <c r="D8" s="284">
        <v>70</v>
      </c>
      <c r="E8" s="284">
        <v>-11</v>
      </c>
      <c r="F8" s="284">
        <v>-42</v>
      </c>
      <c r="G8" s="284">
        <v>-90</v>
      </c>
      <c r="H8" s="284">
        <v>41</v>
      </c>
      <c r="I8" s="284">
        <v>-62</v>
      </c>
      <c r="J8" s="284">
        <v>16</v>
      </c>
      <c r="K8" s="284">
        <v>21</v>
      </c>
      <c r="L8" s="284">
        <v>61</v>
      </c>
      <c r="M8" s="284">
        <v>-73</v>
      </c>
      <c r="N8" s="284">
        <v>-38</v>
      </c>
      <c r="O8" s="284">
        <v>8</v>
      </c>
      <c r="P8" s="284">
        <v>75</v>
      </c>
      <c r="Q8" s="284">
        <v>96</v>
      </c>
      <c r="R8" s="284">
        <v>-6</v>
      </c>
      <c r="S8" s="284">
        <f t="shared" si="1"/>
        <v>66</v>
      </c>
    </row>
    <row r="9" spans="1:20" ht="16.5" customHeight="1" thickBot="1" x14ac:dyDescent="0.4">
      <c r="A9" s="482" t="s">
        <v>82</v>
      </c>
      <c r="B9" s="482"/>
      <c r="C9" s="247" t="s">
        <v>16</v>
      </c>
      <c r="D9" s="229">
        <f>(D5/$S$5*$C$5+D6/$S$6*$C$6)*100</f>
        <v>7.6468765320876111</v>
      </c>
      <c r="E9" s="229">
        <f t="shared" ref="E9:R9" si="2">(E5/$S$5*$C$5+E6/$S$6*$C$6)*100</f>
        <v>7.8986545932166479</v>
      </c>
      <c r="F9" s="229">
        <f t="shared" si="2"/>
        <v>6.6167380001861282</v>
      </c>
      <c r="G9" s="229">
        <f t="shared" si="2"/>
        <v>6.2255789432277293</v>
      </c>
      <c r="H9" s="229">
        <f t="shared" si="2"/>
        <v>7.582834670297145</v>
      </c>
      <c r="I9" s="229">
        <f t="shared" si="2"/>
        <v>5.8397447152271882</v>
      </c>
      <c r="J9" s="229">
        <f t="shared" si="2"/>
        <v>7.0216408724276524</v>
      </c>
      <c r="K9" s="229">
        <f t="shared" si="2"/>
        <v>7.1830407555692437</v>
      </c>
      <c r="L9" s="229">
        <f t="shared" si="2"/>
        <v>5.784481625502381</v>
      </c>
      <c r="M9" s="229">
        <f t="shared" si="2"/>
        <v>5.3040237477777241</v>
      </c>
      <c r="N9" s="229">
        <f t="shared" si="2"/>
        <v>5.7252608926332185</v>
      </c>
      <c r="O9" s="229">
        <f t="shared" si="2"/>
        <v>6.9016883065796648</v>
      </c>
      <c r="P9" s="229">
        <f t="shared" si="2"/>
        <v>6.9956643419710698</v>
      </c>
      <c r="Q9" s="229">
        <f t="shared" si="2"/>
        <v>7.1239639369962404</v>
      </c>
      <c r="R9" s="229">
        <f t="shared" si="2"/>
        <v>6.1498080663003565</v>
      </c>
      <c r="S9" s="229">
        <f>SUM(D9:R9)</f>
        <v>99.999999999999972</v>
      </c>
    </row>
    <row r="10" spans="1:20" ht="16.5" customHeight="1" thickBot="1" x14ac:dyDescent="0.4">
      <c r="A10" s="426"/>
      <c r="B10" s="426"/>
      <c r="C10" s="22"/>
      <c r="D10" s="22"/>
      <c r="E10" s="22"/>
      <c r="F10" s="22"/>
      <c r="G10" s="22"/>
      <c r="H10" s="22"/>
      <c r="I10" s="22"/>
      <c r="J10" s="22"/>
      <c r="K10" s="22"/>
      <c r="L10" s="22"/>
      <c r="M10" s="22"/>
      <c r="N10" s="22"/>
      <c r="O10" s="22"/>
      <c r="P10" s="22"/>
      <c r="Q10" s="22"/>
      <c r="R10" s="22"/>
      <c r="S10" s="22"/>
    </row>
    <row r="11" spans="1:20" ht="16.5" customHeight="1" x14ac:dyDescent="0.35">
      <c r="A11" s="438" t="str">
        <f>'Tabell 3.1'!A9</f>
        <v xml:space="preserve">FO2A Barnehage - kommunale </v>
      </c>
      <c r="B11" s="438"/>
      <c r="C11" s="220"/>
      <c r="D11" s="220"/>
      <c r="E11" s="220"/>
      <c r="F11" s="220"/>
      <c r="G11" s="220"/>
      <c r="H11" s="220"/>
      <c r="I11" s="220"/>
      <c r="J11" s="220"/>
      <c r="K11" s="220"/>
      <c r="L11" s="220"/>
      <c r="M11" s="220"/>
      <c r="N11" s="220"/>
      <c r="O11" s="220"/>
      <c r="P11" s="220"/>
      <c r="Q11" s="220"/>
      <c r="R11" s="220"/>
      <c r="S11" s="220"/>
    </row>
    <row r="12" spans="1:20" ht="16.5" customHeight="1" x14ac:dyDescent="0.35">
      <c r="A12" s="481" t="s">
        <v>426</v>
      </c>
      <c r="B12" s="481"/>
      <c r="C12" s="94">
        <f>S12/(S12+S13)</f>
        <v>0.55963054385408983</v>
      </c>
      <c r="D12" s="121">
        <f>'Tabell 4.5-4.7'!D58</f>
        <v>1744.6419999999998</v>
      </c>
      <c r="E12" s="121">
        <f>'Tabell 4.5-4.7'!E58</f>
        <v>1829.8799999999999</v>
      </c>
      <c r="F12" s="121">
        <f>'Tabell 4.5-4.7'!F58</f>
        <v>1554.57</v>
      </c>
      <c r="G12" s="121">
        <f>'Tabell 4.5-4.7'!G58</f>
        <v>732.78</v>
      </c>
      <c r="H12" s="121">
        <f>'Tabell 4.5-4.7'!H58</f>
        <v>1001.8799999999999</v>
      </c>
      <c r="I12" s="121">
        <f>'Tabell 4.5-4.7'!I58</f>
        <v>985.31999999999994</v>
      </c>
      <c r="J12" s="121">
        <f>'Tabell 4.5-4.7'!J58</f>
        <v>925.29</v>
      </c>
      <c r="K12" s="121">
        <f>'Tabell 4.5-4.7'!K58</f>
        <v>1049.49</v>
      </c>
      <c r="L12" s="121">
        <f>'Tabell 4.5-4.7'!L58</f>
        <v>854.91</v>
      </c>
      <c r="M12" s="121">
        <f>'Tabell 4.5-4.7'!M58</f>
        <v>728.64</v>
      </c>
      <c r="N12" s="121">
        <f>'Tabell 4.5-4.7'!N58</f>
        <v>743.13</v>
      </c>
      <c r="O12" s="121">
        <f>'Tabell 4.5-4.7'!O58</f>
        <v>1003.9499999999999</v>
      </c>
      <c r="P12" s="121">
        <f>'Tabell 4.5-4.7'!P58</f>
        <v>1467.6299999999999</v>
      </c>
      <c r="Q12" s="121">
        <f>'Tabell 4.5-4.7'!Q58</f>
        <v>1355.85</v>
      </c>
      <c r="R12" s="121">
        <f>'Tabell 4.5-4.7'!R58</f>
        <v>728.64</v>
      </c>
      <c r="S12" s="121">
        <f>SUM(D12:R12)</f>
        <v>16706.601999999999</v>
      </c>
      <c r="T12" s="34"/>
    </row>
    <row r="13" spans="1:20" ht="16.5" customHeight="1" x14ac:dyDescent="0.35">
      <c r="A13" s="481" t="s">
        <v>427</v>
      </c>
      <c r="B13" s="481"/>
      <c r="C13" s="94">
        <f>1-C12</f>
        <v>0.44036945614591017</v>
      </c>
      <c r="D13" s="121">
        <f>'Tabell 4.5-4.7'!D59</f>
        <v>1045.2222222222222</v>
      </c>
      <c r="E13" s="121">
        <f>'Tabell 4.5-4.7'!E59</f>
        <v>1169</v>
      </c>
      <c r="F13" s="121">
        <f>'Tabell 4.5-4.7'!F59</f>
        <v>727</v>
      </c>
      <c r="G13" s="121">
        <f>'Tabell 4.5-4.7'!G59</f>
        <v>443</v>
      </c>
      <c r="H13" s="121">
        <f>'Tabell 4.5-4.7'!H59</f>
        <v>527</v>
      </c>
      <c r="I13" s="121">
        <f>'Tabell 4.5-4.7'!I59</f>
        <v>664</v>
      </c>
      <c r="J13" s="121">
        <f>'Tabell 4.5-4.7'!J59</f>
        <v>737</v>
      </c>
      <c r="K13" s="121">
        <f>'Tabell 4.5-4.7'!K59</f>
        <v>926</v>
      </c>
      <c r="L13" s="121">
        <f>'Tabell 4.5-4.7'!L59</f>
        <v>789.08888888888885</v>
      </c>
      <c r="M13" s="121">
        <f>'Tabell 4.5-4.7'!M59</f>
        <v>754</v>
      </c>
      <c r="N13" s="121">
        <f>'Tabell 4.5-4.7'!N59</f>
        <v>907</v>
      </c>
      <c r="O13" s="121">
        <f>'Tabell 4.5-4.7'!O59</f>
        <v>1049</v>
      </c>
      <c r="P13" s="121">
        <f>'Tabell 4.5-4.7'!P59</f>
        <v>1307</v>
      </c>
      <c r="Q13" s="121">
        <f>'Tabell 4.5-4.7'!Q59</f>
        <v>1202</v>
      </c>
      <c r="R13" s="121">
        <f>'Tabell 4.5-4.7'!R59</f>
        <v>900</v>
      </c>
      <c r="S13" s="121">
        <f>SUM(D13:R13)</f>
        <v>13146.31111111111</v>
      </c>
      <c r="T13" s="34"/>
    </row>
    <row r="14" spans="1:20" ht="16.5" customHeight="1" x14ac:dyDescent="0.35">
      <c r="A14" s="484" t="str">
        <f>'Tabell 3.1'!A12</f>
        <v>Kriterienøkkel FO2A  - kommunale barnehager</v>
      </c>
      <c r="B14" s="484"/>
      <c r="C14" s="248" t="s">
        <v>16</v>
      </c>
      <c r="D14" s="249">
        <f>(D12/$S$12*$C$12+D13/$S$13*$C$13)*100</f>
        <v>9.3453667715391173</v>
      </c>
      <c r="E14" s="249">
        <f t="shared" ref="E14:R14" si="3">(E12/$S$12*$C$12+E13/$S$13*$C$13)*100</f>
        <v>10.045518803603228</v>
      </c>
      <c r="F14" s="249">
        <f t="shared" si="3"/>
        <v>7.6427047220085562</v>
      </c>
      <c r="G14" s="249">
        <f t="shared" si="3"/>
        <v>3.938577101751521</v>
      </c>
      <c r="H14" s="249">
        <f t="shared" si="3"/>
        <v>5.1213762432817926</v>
      </c>
      <c r="I14" s="249">
        <f t="shared" si="3"/>
        <v>5.524820957543775</v>
      </c>
      <c r="J14" s="249">
        <f t="shared" si="3"/>
        <v>5.5682673038072918</v>
      </c>
      <c r="K14" s="249">
        <f t="shared" si="3"/>
        <v>6.6174111472716959</v>
      </c>
      <c r="L14" s="249">
        <f t="shared" si="3"/>
        <v>5.5069965291829437</v>
      </c>
      <c r="M14" s="249">
        <f t="shared" si="3"/>
        <v>4.9664834868265118</v>
      </c>
      <c r="N14" s="249">
        <f t="shared" si="3"/>
        <v>5.5275342605872178</v>
      </c>
      <c r="O14" s="249">
        <f t="shared" si="3"/>
        <v>6.8768833123890412</v>
      </c>
      <c r="P14" s="249">
        <f t="shared" si="3"/>
        <v>9.2943358313909261</v>
      </c>
      <c r="Q14" s="249">
        <f t="shared" si="3"/>
        <v>8.5681755428014839</v>
      </c>
      <c r="R14" s="249">
        <f t="shared" si="3"/>
        <v>5.4555479860148992</v>
      </c>
      <c r="S14" s="249">
        <f>SUM(D14:R14)</f>
        <v>100</v>
      </c>
      <c r="T14" s="34"/>
    </row>
    <row r="15" spans="1:20" ht="16.5" customHeight="1" thickBot="1" x14ac:dyDescent="0.4">
      <c r="A15" s="490"/>
      <c r="B15" s="490"/>
      <c r="C15" s="22"/>
      <c r="D15" s="22"/>
      <c r="E15" s="22"/>
      <c r="F15" s="22"/>
      <c r="G15" s="22"/>
      <c r="H15" s="22"/>
      <c r="I15" s="22"/>
      <c r="J15" s="22"/>
      <c r="K15" s="22"/>
      <c r="L15" s="22"/>
      <c r="M15" s="22"/>
      <c r="N15" s="22"/>
      <c r="O15" s="22"/>
      <c r="P15" s="22"/>
      <c r="Q15" s="22"/>
      <c r="R15" s="22"/>
      <c r="S15" s="22"/>
    </row>
    <row r="16" spans="1:20" ht="16.5" customHeight="1" x14ac:dyDescent="0.35">
      <c r="A16" s="438" t="str">
        <f>'Tabell 3.1'!A14</f>
        <v xml:space="preserve">FO2A Barnehage - ordinære private </v>
      </c>
      <c r="B16" s="438"/>
      <c r="C16" s="218"/>
      <c r="D16" s="218"/>
      <c r="E16" s="218"/>
      <c r="F16" s="218"/>
      <c r="G16" s="218"/>
      <c r="H16" s="218"/>
      <c r="I16" s="218"/>
      <c r="J16" s="218"/>
      <c r="K16" s="218"/>
      <c r="L16" s="218"/>
      <c r="M16" s="218"/>
      <c r="N16" s="218"/>
      <c r="O16" s="218"/>
      <c r="P16" s="218"/>
      <c r="Q16" s="218"/>
      <c r="R16" s="218"/>
      <c r="S16" s="218"/>
    </row>
    <row r="17" spans="1:20" ht="16.5" customHeight="1" x14ac:dyDescent="0.35">
      <c r="A17" s="481" t="s">
        <v>426</v>
      </c>
      <c r="B17" s="481"/>
      <c r="C17" s="94">
        <f>S17/(S17+S18)</f>
        <v>0.55747921383368093</v>
      </c>
      <c r="D17" s="121">
        <f>'Tabell 4.5-4.7'!D62</f>
        <v>918.95579999999995</v>
      </c>
      <c r="E17" s="121">
        <f>'Tabell 4.5-4.7'!E62</f>
        <v>720.15299999999991</v>
      </c>
      <c r="F17" s="121">
        <f>'Tabell 4.5-4.7'!F62</f>
        <v>701.89559999999994</v>
      </c>
      <c r="G17" s="121">
        <f>'Tabell 4.5-4.7'!G62</f>
        <v>994.64511999999991</v>
      </c>
      <c r="H17" s="121">
        <f>'Tabell 4.5-4.7'!H62</f>
        <v>925.0415999999999</v>
      </c>
      <c r="I17" s="121">
        <f>'Tabell 4.5-4.7'!I62</f>
        <v>663.35219999999993</v>
      </c>
      <c r="J17" s="121">
        <f>'Tabell 4.5-4.7'!J62</f>
        <v>1247.5889999999999</v>
      </c>
      <c r="K17" s="121">
        <f>'Tabell 4.5-4.7'!K62</f>
        <v>1697.9381999999998</v>
      </c>
      <c r="L17" s="121">
        <f>'Tabell 4.5-4.7'!L62</f>
        <v>565.97939999999994</v>
      </c>
      <c r="M17" s="121">
        <f>'Tabell 4.5-4.7'!M62</f>
        <v>75.058199999999985</v>
      </c>
      <c r="N17" s="121">
        <f>'Tabell 4.5-4.7'!N62</f>
        <v>115.63019999999999</v>
      </c>
      <c r="O17" s="121">
        <f>'Tabell 4.5-4.7'!O62</f>
        <v>748.5533999999999</v>
      </c>
      <c r="P17" s="121">
        <f>'Tabell 4.5-4.7'!P62</f>
        <v>480.77819999999997</v>
      </c>
      <c r="Q17" s="121">
        <f>'Tabell 4.5-4.7'!Q62</f>
        <v>809.41139999999996</v>
      </c>
      <c r="R17" s="121">
        <f>'Tabell 4.5-4.7'!R62</f>
        <v>523.37879999999996</v>
      </c>
      <c r="S17" s="121">
        <f>SUM(D17:R17)</f>
        <v>11188.360119999999</v>
      </c>
      <c r="T17" s="34"/>
    </row>
    <row r="18" spans="1:20" ht="16.5" customHeight="1" x14ac:dyDescent="0.35">
      <c r="A18" s="481" t="s">
        <v>427</v>
      </c>
      <c r="B18" s="481"/>
      <c r="C18" s="94">
        <f>1-C17</f>
        <v>0.44252078616631907</v>
      </c>
      <c r="D18" s="121">
        <f>'Tabell 4.5-4.7'!D63</f>
        <v>689.92</v>
      </c>
      <c r="E18" s="121">
        <f>'Tabell 4.5-4.7'!E63</f>
        <v>526.26</v>
      </c>
      <c r="F18" s="121">
        <f>'Tabell 4.5-4.7'!F63</f>
        <v>500.78</v>
      </c>
      <c r="G18" s="121">
        <f>'Tabell 4.5-4.7'!G63</f>
        <v>561.9755555555555</v>
      </c>
      <c r="H18" s="121">
        <f>'Tabell 4.5-4.7'!H63</f>
        <v>775.18</v>
      </c>
      <c r="I18" s="121">
        <f>'Tabell 4.5-4.7'!I63</f>
        <v>538.02</v>
      </c>
      <c r="J18" s="121">
        <f>'Tabell 4.5-4.7'!J63</f>
        <v>1139.74</v>
      </c>
      <c r="K18" s="121">
        <f>'Tabell 4.5-4.7'!K63</f>
        <v>1156.4000000000001</v>
      </c>
      <c r="L18" s="121">
        <f>'Tabell 4.5-4.7'!L63</f>
        <v>414.54</v>
      </c>
      <c r="M18" s="121">
        <f>'Tabell 4.5-4.7'!M63</f>
        <v>81.34</v>
      </c>
      <c r="N18" s="121">
        <f>'Tabell 4.5-4.7'!N63</f>
        <v>118.58</v>
      </c>
      <c r="O18" s="121">
        <f>'Tabell 4.5-4.7'!O63</f>
        <v>640.91999999999996</v>
      </c>
      <c r="P18" s="121">
        <f>'Tabell 4.5-4.7'!P63</f>
        <v>453.74</v>
      </c>
      <c r="Q18" s="121">
        <f>'Tabell 4.5-4.7'!Q63</f>
        <v>749.69999999999993</v>
      </c>
      <c r="R18" s="121">
        <f>'Tabell 4.5-4.7'!R63</f>
        <v>534.1</v>
      </c>
      <c r="S18" s="121">
        <f>SUM(D18:R18)</f>
        <v>8881.195555555556</v>
      </c>
      <c r="T18" s="34"/>
    </row>
    <row r="19" spans="1:20" ht="16.5" customHeight="1" x14ac:dyDescent="0.35">
      <c r="A19" s="484" t="str">
        <f>'Tabell 3.1'!A17</f>
        <v>Kriterienøkkel FO2A - ordinære private barnehager</v>
      </c>
      <c r="B19" s="484"/>
      <c r="C19" s="248" t="s">
        <v>16</v>
      </c>
      <c r="D19" s="249">
        <f>(D17/$S$17*$C$17+D18/$S$18*$C$18)*100</f>
        <v>8.016499348610834</v>
      </c>
      <c r="E19" s="249">
        <f t="shared" ref="E19:R19" si="4">(E17/$S$17*$C$17+E18/$S$18*$C$18)*100</f>
        <v>6.210466340907157</v>
      </c>
      <c r="F19" s="249">
        <f t="shared" si="4"/>
        <v>5.9925372511601855</v>
      </c>
      <c r="G19" s="249">
        <f t="shared" si="4"/>
        <v>7.7561292373378148</v>
      </c>
      <c r="H19" s="249">
        <f t="shared" si="4"/>
        <v>8.4716454488867754</v>
      </c>
      <c r="I19" s="249">
        <f t="shared" si="4"/>
        <v>5.9860428373272603</v>
      </c>
      <c r="J19" s="249">
        <f t="shared" si="4"/>
        <v>11.895275802780896</v>
      </c>
      <c r="K19" s="249">
        <f t="shared" si="4"/>
        <v>14.222229162136085</v>
      </c>
      <c r="L19" s="249">
        <f t="shared" si="4"/>
        <v>4.8856059189903203</v>
      </c>
      <c r="M19" s="249">
        <f t="shared" si="4"/>
        <v>0.77928082977188595</v>
      </c>
      <c r="N19" s="249">
        <f t="shared" si="4"/>
        <v>1.1669924525796294</v>
      </c>
      <c r="O19" s="249">
        <f t="shared" si="4"/>
        <v>6.9232892967947439</v>
      </c>
      <c r="P19" s="249">
        <f t="shared" si="4"/>
        <v>4.6563970578493192</v>
      </c>
      <c r="Q19" s="249">
        <f t="shared" si="4"/>
        <v>7.7685396986589801</v>
      </c>
      <c r="R19" s="249">
        <f t="shared" si="4"/>
        <v>5.269069316208105</v>
      </c>
      <c r="S19" s="249">
        <f>SUM(D19:R19)</f>
        <v>100.00000000000001</v>
      </c>
      <c r="T19" s="34"/>
    </row>
    <row r="20" spans="1:20" ht="16.5" customHeight="1" x14ac:dyDescent="0.35">
      <c r="A20" s="485"/>
      <c r="B20" s="485"/>
      <c r="C20" s="22"/>
      <c r="D20" s="22"/>
      <c r="E20" s="22"/>
      <c r="F20" s="22"/>
      <c r="G20" s="22"/>
      <c r="H20" s="22"/>
      <c r="I20" s="22"/>
      <c r="J20" s="22"/>
      <c r="K20" s="22"/>
      <c r="L20" s="22"/>
      <c r="M20" s="22"/>
      <c r="N20" s="22"/>
      <c r="O20" s="22"/>
      <c r="P20" s="22"/>
      <c r="Q20" s="22"/>
      <c r="R20" s="22"/>
      <c r="S20" s="22"/>
    </row>
    <row r="21" spans="1:20" ht="16.5" customHeight="1" x14ac:dyDescent="0.35">
      <c r="A21" s="486" t="str">
        <f>'Tabell 3.1'!A19</f>
        <v>Kriterienøkkel FO2A - kommunale barnehager</v>
      </c>
      <c r="B21" s="486"/>
      <c r="C21" s="94">
        <f>SUM(S12:S13)/(SUM(S12:S13)+SUM(S17:S18))</f>
        <v>0.59798551306990355</v>
      </c>
      <c r="D21" s="94">
        <f>D14</f>
        <v>9.3453667715391173</v>
      </c>
      <c r="E21" s="94">
        <f t="shared" ref="E21:S21" si="5">E14</f>
        <v>10.045518803603228</v>
      </c>
      <c r="F21" s="94">
        <f t="shared" si="5"/>
        <v>7.6427047220085562</v>
      </c>
      <c r="G21" s="94">
        <f t="shared" si="5"/>
        <v>3.938577101751521</v>
      </c>
      <c r="H21" s="94">
        <f t="shared" si="5"/>
        <v>5.1213762432817926</v>
      </c>
      <c r="I21" s="94">
        <f t="shared" si="5"/>
        <v>5.524820957543775</v>
      </c>
      <c r="J21" s="94">
        <f t="shared" si="5"/>
        <v>5.5682673038072918</v>
      </c>
      <c r="K21" s="94">
        <f t="shared" si="5"/>
        <v>6.6174111472716959</v>
      </c>
      <c r="L21" s="94">
        <f t="shared" si="5"/>
        <v>5.5069965291829437</v>
      </c>
      <c r="M21" s="94">
        <f t="shared" si="5"/>
        <v>4.9664834868265118</v>
      </c>
      <c r="N21" s="94">
        <f t="shared" si="5"/>
        <v>5.5275342605872178</v>
      </c>
      <c r="O21" s="94">
        <f t="shared" si="5"/>
        <v>6.8768833123890412</v>
      </c>
      <c r="P21" s="94">
        <f t="shared" si="5"/>
        <v>9.2943358313909261</v>
      </c>
      <c r="Q21" s="94">
        <f t="shared" si="5"/>
        <v>8.5681755428014839</v>
      </c>
      <c r="R21" s="94">
        <f t="shared" si="5"/>
        <v>5.4555479860148992</v>
      </c>
      <c r="S21" s="94">
        <f t="shared" si="5"/>
        <v>100</v>
      </c>
      <c r="T21" s="34"/>
    </row>
    <row r="22" spans="1:20" ht="16.5" customHeight="1" x14ac:dyDescent="0.35">
      <c r="A22" s="487" t="str">
        <f>'Tabell 3.1'!A20</f>
        <v>Kriterienøkkel FO2A - ordinære private barnehager</v>
      </c>
      <c r="B22" s="487"/>
      <c r="C22" s="94">
        <f>1-C21</f>
        <v>0.40201448693009645</v>
      </c>
      <c r="D22" s="94">
        <f>D19</f>
        <v>8.016499348610834</v>
      </c>
      <c r="E22" s="94">
        <f t="shared" ref="E22:S22" si="6">E19</f>
        <v>6.210466340907157</v>
      </c>
      <c r="F22" s="94">
        <f t="shared" si="6"/>
        <v>5.9925372511601855</v>
      </c>
      <c r="G22" s="94">
        <f t="shared" si="6"/>
        <v>7.7561292373378148</v>
      </c>
      <c r="H22" s="94">
        <f t="shared" si="6"/>
        <v>8.4716454488867754</v>
      </c>
      <c r="I22" s="94">
        <f t="shared" si="6"/>
        <v>5.9860428373272603</v>
      </c>
      <c r="J22" s="94">
        <f t="shared" si="6"/>
        <v>11.895275802780896</v>
      </c>
      <c r="K22" s="94">
        <f t="shared" si="6"/>
        <v>14.222229162136085</v>
      </c>
      <c r="L22" s="94">
        <f t="shared" si="6"/>
        <v>4.8856059189903203</v>
      </c>
      <c r="M22" s="94">
        <f t="shared" si="6"/>
        <v>0.77928082977188595</v>
      </c>
      <c r="N22" s="94">
        <f t="shared" si="6"/>
        <v>1.1669924525796294</v>
      </c>
      <c r="O22" s="94">
        <f t="shared" si="6"/>
        <v>6.9232892967947439</v>
      </c>
      <c r="P22" s="94">
        <f t="shared" si="6"/>
        <v>4.6563970578493192</v>
      </c>
      <c r="Q22" s="94">
        <f t="shared" si="6"/>
        <v>7.7685396986589801</v>
      </c>
      <c r="R22" s="94">
        <f t="shared" si="6"/>
        <v>5.269069316208105</v>
      </c>
      <c r="S22" s="94">
        <f t="shared" si="6"/>
        <v>100.00000000000001</v>
      </c>
      <c r="T22" s="34"/>
    </row>
    <row r="23" spans="1:20" ht="16.5" customHeight="1" thickBot="1" x14ac:dyDescent="0.4">
      <c r="A23" s="488" t="str">
        <f>'Tabell 3.1'!A21</f>
        <v xml:space="preserve">Fordelingsnøkkel FO2A </v>
      </c>
      <c r="B23" s="488"/>
      <c r="C23" s="230" t="s">
        <v>16</v>
      </c>
      <c r="D23" s="250">
        <f>D21*$C$21+D22*$C$22</f>
        <v>8.8111428163124845</v>
      </c>
      <c r="E23" s="250">
        <f t="shared" ref="E23:R23" si="7">E21*$C$21+E22*$C$22</f>
        <v>8.5037721554624639</v>
      </c>
      <c r="F23" s="250">
        <f t="shared" si="7"/>
        <v>6.979313492866714</v>
      </c>
      <c r="G23" s="250">
        <f t="shared" si="7"/>
        <v>5.4732883648681394</v>
      </c>
      <c r="H23" s="250">
        <f t="shared" si="7"/>
        <v>6.4682329990507821</v>
      </c>
      <c r="I23" s="250">
        <f t="shared" si="7"/>
        <v>5.7102388349058675</v>
      </c>
      <c r="J23" s="250">
        <f t="shared" si="7"/>
        <v>8.1118163793245248</v>
      </c>
      <c r="K23" s="250">
        <f t="shared" si="7"/>
        <v>9.6746581597141592</v>
      </c>
      <c r="L23" s="250">
        <f t="shared" si="7"/>
        <v>5.2571885018431761</v>
      </c>
      <c r="M23" s="250">
        <f t="shared" si="7"/>
        <v>3.2831673589783597</v>
      </c>
      <c r="N23" s="250">
        <f t="shared" si="7"/>
        <v>3.7745332829038123</v>
      </c>
      <c r="O23" s="250">
        <f t="shared" si="7"/>
        <v>6.8955391904003864</v>
      </c>
      <c r="P23" s="250">
        <f t="shared" si="7"/>
        <v>7.429817254932396</v>
      </c>
      <c r="Q23" s="250">
        <f t="shared" si="7"/>
        <v>8.2467103491876212</v>
      </c>
      <c r="R23" s="250">
        <f t="shared" si="7"/>
        <v>5.3805808592491138</v>
      </c>
      <c r="S23" s="250">
        <f t="shared" ref="S23" si="8">SUM(D23:R23)</f>
        <v>100</v>
      </c>
      <c r="T23" s="34"/>
    </row>
    <row r="24" spans="1:20" ht="16.5" customHeight="1" thickBot="1" x14ac:dyDescent="0.4">
      <c r="A24" s="489"/>
      <c r="B24" s="489"/>
      <c r="C24" s="96"/>
      <c r="D24" s="122"/>
      <c r="E24" s="122"/>
      <c r="F24" s="122"/>
      <c r="G24" s="122"/>
      <c r="H24" s="122"/>
      <c r="I24" s="122"/>
      <c r="J24" s="122"/>
      <c r="K24" s="122"/>
      <c r="L24" s="122"/>
      <c r="M24" s="122"/>
      <c r="N24" s="122"/>
      <c r="O24" s="122"/>
      <c r="P24" s="122"/>
      <c r="Q24" s="22"/>
      <c r="R24" s="22"/>
      <c r="S24" s="22"/>
    </row>
    <row r="25" spans="1:20" ht="16.5" customHeight="1" x14ac:dyDescent="0.35">
      <c r="A25" s="440" t="str">
        <f>'Tabell 2.1'!A24</f>
        <v xml:space="preserve">FO2B  Barnevern </v>
      </c>
      <c r="B25" s="440"/>
      <c r="C25" s="192"/>
      <c r="D25" s="193"/>
      <c r="E25" s="193"/>
      <c r="F25" s="193"/>
      <c r="G25" s="193"/>
      <c r="H25" s="193"/>
      <c r="I25" s="193"/>
      <c r="J25" s="193"/>
      <c r="K25" s="193"/>
      <c r="L25" s="193"/>
      <c r="M25" s="193"/>
      <c r="N25" s="193"/>
      <c r="O25" s="193"/>
      <c r="P25" s="193"/>
      <c r="Q25" s="193"/>
      <c r="R25" s="193"/>
      <c r="S25" s="193"/>
    </row>
    <row r="26" spans="1:20" ht="16.5" customHeight="1" x14ac:dyDescent="0.35">
      <c r="A26" s="491" t="s">
        <v>84</v>
      </c>
      <c r="B26" s="491"/>
      <c r="C26" s="101">
        <v>0.01</v>
      </c>
      <c r="D26" s="285">
        <v>3478</v>
      </c>
      <c r="E26" s="285">
        <v>3304</v>
      </c>
      <c r="F26" s="285">
        <v>2488</v>
      </c>
      <c r="G26" s="285">
        <v>1578</v>
      </c>
      <c r="H26" s="285">
        <v>2034</v>
      </c>
      <c r="I26" s="285">
        <v>2024</v>
      </c>
      <c r="J26" s="285">
        <v>3445</v>
      </c>
      <c r="K26" s="285">
        <v>3119</v>
      </c>
      <c r="L26" s="285">
        <v>2365</v>
      </c>
      <c r="M26" s="285">
        <v>1586</v>
      </c>
      <c r="N26" s="285">
        <v>2012</v>
      </c>
      <c r="O26" s="285">
        <v>3010</v>
      </c>
      <c r="P26" s="285">
        <v>3172</v>
      </c>
      <c r="Q26" s="285">
        <v>3158</v>
      </c>
      <c r="R26" s="285">
        <v>2546</v>
      </c>
      <c r="S26" s="119">
        <f>SUM(D26:R26)</f>
        <v>39319</v>
      </c>
    </row>
    <row r="27" spans="1:20" s="109" customFormat="1" ht="16.5" customHeight="1" x14ac:dyDescent="0.35">
      <c r="A27" s="491" t="s">
        <v>85</v>
      </c>
      <c r="B27" s="491"/>
      <c r="C27" s="101">
        <v>0.03</v>
      </c>
      <c r="D27" s="284">
        <v>3417</v>
      </c>
      <c r="E27" s="284">
        <v>2921</v>
      </c>
      <c r="F27" s="284">
        <v>2002</v>
      </c>
      <c r="G27" s="284">
        <v>1605</v>
      </c>
      <c r="H27" s="284">
        <v>2336</v>
      </c>
      <c r="I27" s="284">
        <v>2889</v>
      </c>
      <c r="J27" s="284">
        <v>4897</v>
      </c>
      <c r="K27" s="284">
        <v>4856</v>
      </c>
      <c r="L27" s="284">
        <v>3123</v>
      </c>
      <c r="M27" s="284">
        <v>2240</v>
      </c>
      <c r="N27" s="284">
        <v>2967</v>
      </c>
      <c r="O27" s="284">
        <v>4367</v>
      </c>
      <c r="P27" s="284">
        <v>4746</v>
      </c>
      <c r="Q27" s="284">
        <v>4837</v>
      </c>
      <c r="R27" s="284">
        <v>3937</v>
      </c>
      <c r="S27" s="119">
        <f t="shared" ref="S27:S38" si="9">SUM(D27:R27)</f>
        <v>51140</v>
      </c>
      <c r="T27" s="23"/>
    </row>
    <row r="28" spans="1:20" s="109" customFormat="1" ht="16.5" customHeight="1" x14ac:dyDescent="0.35">
      <c r="A28" s="491" t="s">
        <v>86</v>
      </c>
      <c r="B28" s="491"/>
      <c r="C28" s="101">
        <v>0.06</v>
      </c>
      <c r="D28" s="284">
        <v>1750</v>
      </c>
      <c r="E28" s="284">
        <v>1591</v>
      </c>
      <c r="F28" s="284">
        <v>974</v>
      </c>
      <c r="G28" s="284">
        <v>944</v>
      </c>
      <c r="H28" s="284">
        <v>1624</v>
      </c>
      <c r="I28" s="284">
        <v>1969</v>
      </c>
      <c r="J28" s="284">
        <v>3234</v>
      </c>
      <c r="K28" s="284">
        <v>3219</v>
      </c>
      <c r="L28" s="284">
        <v>1948</v>
      </c>
      <c r="M28" s="284">
        <v>1565</v>
      </c>
      <c r="N28" s="284">
        <v>2363</v>
      </c>
      <c r="O28" s="284">
        <v>2883</v>
      </c>
      <c r="P28" s="284">
        <v>2961</v>
      </c>
      <c r="Q28" s="284">
        <v>3277</v>
      </c>
      <c r="R28" s="284">
        <v>2870</v>
      </c>
      <c r="S28" s="119">
        <f t="shared" si="9"/>
        <v>33172</v>
      </c>
      <c r="T28" s="23"/>
    </row>
    <row r="29" spans="1:20" ht="16.5" customHeight="1" x14ac:dyDescent="0.35">
      <c r="A29" s="491" t="s">
        <v>87</v>
      </c>
      <c r="B29" s="491"/>
      <c r="C29" s="101">
        <v>0.24</v>
      </c>
      <c r="D29" s="119">
        <f>D30*D31</f>
        <v>2078.8298054780889</v>
      </c>
      <c r="E29" s="119">
        <f t="shared" ref="E29:R29" si="10">E30*E31</f>
        <v>1438.2886803151678</v>
      </c>
      <c r="F29" s="119">
        <f t="shared" si="10"/>
        <v>1073.0974305140023</v>
      </c>
      <c r="G29" s="119">
        <f t="shared" si="10"/>
        <v>617.47930011739606</v>
      </c>
      <c r="H29" s="119">
        <f t="shared" si="10"/>
        <v>753.06901398364744</v>
      </c>
      <c r="I29" s="119">
        <f t="shared" si="10"/>
        <v>376.96984838386584</v>
      </c>
      <c r="J29" s="119">
        <f t="shared" si="10"/>
        <v>469.95630207072008</v>
      </c>
      <c r="K29" s="119">
        <f t="shared" si="10"/>
        <v>491.67721703896217</v>
      </c>
      <c r="L29" s="119">
        <f t="shared" si="10"/>
        <v>1553.8934508337124</v>
      </c>
      <c r="M29" s="119">
        <f t="shared" si="10"/>
        <v>1922.7036431442357</v>
      </c>
      <c r="N29" s="119">
        <f t="shared" si="10"/>
        <v>2327.8332359212341</v>
      </c>
      <c r="O29" s="119">
        <f t="shared" si="10"/>
        <v>3006.4302663320368</v>
      </c>
      <c r="P29" s="119">
        <f t="shared" si="10"/>
        <v>1398.2714427222315</v>
      </c>
      <c r="Q29" s="119">
        <f t="shared" si="10"/>
        <v>819.48092460076975</v>
      </c>
      <c r="R29" s="119">
        <f t="shared" si="10"/>
        <v>2680.2026716490504</v>
      </c>
      <c r="S29" s="119">
        <f t="shared" si="9"/>
        <v>21008.183233105119</v>
      </c>
    </row>
    <row r="30" spans="1:20" ht="16.5" customHeight="1" x14ac:dyDescent="0.35">
      <c r="A30" s="491" t="s">
        <v>377</v>
      </c>
      <c r="B30" s="491"/>
      <c r="C30" s="100" t="s">
        <v>16</v>
      </c>
      <c r="D30" s="284">
        <v>1795</v>
      </c>
      <c r="E30" s="284">
        <v>1503</v>
      </c>
      <c r="F30" s="284">
        <v>1239</v>
      </c>
      <c r="G30" s="284">
        <v>791</v>
      </c>
      <c r="H30" s="284">
        <v>1067</v>
      </c>
      <c r="I30" s="284">
        <v>844</v>
      </c>
      <c r="J30" s="284">
        <v>1199</v>
      </c>
      <c r="K30" s="284">
        <v>1218</v>
      </c>
      <c r="L30" s="284">
        <v>1199</v>
      </c>
      <c r="M30" s="284">
        <v>1048</v>
      </c>
      <c r="N30" s="284">
        <v>1040</v>
      </c>
      <c r="O30" s="284">
        <v>1693</v>
      </c>
      <c r="P30" s="284">
        <v>1697</v>
      </c>
      <c r="Q30" s="284">
        <v>1512</v>
      </c>
      <c r="R30" s="284">
        <v>1522</v>
      </c>
      <c r="S30" s="119">
        <f t="shared" si="9"/>
        <v>19367</v>
      </c>
    </row>
    <row r="31" spans="1:20" ht="16.5" customHeight="1" x14ac:dyDescent="0.35">
      <c r="A31" s="467" t="s">
        <v>378</v>
      </c>
      <c r="B31" s="467"/>
      <c r="C31" s="100" t="s">
        <v>16</v>
      </c>
      <c r="D31" s="396">
        <f>'Tabell 4.2-4.4'!D7</f>
        <v>1.1581224543053421</v>
      </c>
      <c r="E31" s="396">
        <f>'Tabell 4.2-4.4'!E7</f>
        <v>0.95694522975061058</v>
      </c>
      <c r="F31" s="396">
        <f>'Tabell 4.2-4.4'!F7</f>
        <v>0.86609962107667671</v>
      </c>
      <c r="G31" s="396">
        <f>'Tabell 4.2-4.4'!G7</f>
        <v>0.78063122644424277</v>
      </c>
      <c r="H31" s="396">
        <f>'Tabell 4.2-4.4'!H7</f>
        <v>0.70578164384596764</v>
      </c>
      <c r="I31" s="396">
        <f>'Tabell 4.2-4.4'!I7</f>
        <v>0.44664673979131025</v>
      </c>
      <c r="J31" s="396">
        <f>'Tabell 4.2-4.4'!J7</f>
        <v>0.3919568824609842</v>
      </c>
      <c r="K31" s="396">
        <f>'Tabell 4.2-4.4'!K7</f>
        <v>0.40367587605826122</v>
      </c>
      <c r="L31" s="396">
        <f>'Tabell 4.2-4.4'!L7</f>
        <v>1.2959912016961739</v>
      </c>
      <c r="M31" s="396">
        <f>'Tabell 4.2-4.4'!M7</f>
        <v>1.8346408808628203</v>
      </c>
      <c r="N31" s="396">
        <f>'Tabell 4.2-4.4'!N7</f>
        <v>2.2383011883858019</v>
      </c>
      <c r="O31" s="396">
        <f>'Tabell 4.2-4.4'!O7</f>
        <v>1.7758005117141387</v>
      </c>
      <c r="P31" s="396">
        <f>'Tabell 4.2-4.4'!P7</f>
        <v>0.82396667219931141</v>
      </c>
      <c r="Q31" s="396">
        <f>'Tabell 4.2-4.4'!Q7</f>
        <v>0.54198473849257256</v>
      </c>
      <c r="R31" s="396">
        <f>'Tabell 4.2-4.4'!R7</f>
        <v>1.7609741600847901</v>
      </c>
      <c r="S31" s="397">
        <v>1</v>
      </c>
    </row>
    <row r="32" spans="1:20" ht="16.5" customHeight="1" x14ac:dyDescent="0.35">
      <c r="A32" s="491" t="s">
        <v>88</v>
      </c>
      <c r="B32" s="491"/>
      <c r="C32" s="101">
        <v>0.08</v>
      </c>
      <c r="D32" s="286">
        <v>155</v>
      </c>
      <c r="E32" s="286">
        <v>109</v>
      </c>
      <c r="F32" s="286">
        <v>67</v>
      </c>
      <c r="G32" s="286">
        <v>43</v>
      </c>
      <c r="H32" s="286">
        <v>51</v>
      </c>
      <c r="I32" s="286">
        <v>23</v>
      </c>
      <c r="J32" s="286">
        <v>51</v>
      </c>
      <c r="K32" s="286">
        <v>59</v>
      </c>
      <c r="L32" s="286">
        <v>74</v>
      </c>
      <c r="M32" s="286">
        <v>76</v>
      </c>
      <c r="N32" s="286">
        <v>85</v>
      </c>
      <c r="O32" s="286">
        <v>124</v>
      </c>
      <c r="P32" s="286">
        <v>70</v>
      </c>
      <c r="Q32" s="286">
        <v>53</v>
      </c>
      <c r="R32" s="286">
        <v>169</v>
      </c>
      <c r="S32" s="123">
        <f t="shared" ref="S32" si="11">SUM(D32:R32)</f>
        <v>1209</v>
      </c>
    </row>
    <row r="33" spans="1:20" ht="16.5" customHeight="1" x14ac:dyDescent="0.35">
      <c r="A33" s="491" t="s">
        <v>89</v>
      </c>
      <c r="B33" s="491"/>
      <c r="C33" s="101">
        <v>0.1</v>
      </c>
      <c r="D33" s="284">
        <v>1019</v>
      </c>
      <c r="E33" s="284">
        <v>1012</v>
      </c>
      <c r="F33" s="284">
        <v>575</v>
      </c>
      <c r="G33" s="284">
        <v>444</v>
      </c>
      <c r="H33" s="284">
        <v>600</v>
      </c>
      <c r="I33" s="284">
        <v>328</v>
      </c>
      <c r="J33" s="284">
        <v>320</v>
      </c>
      <c r="K33" s="284">
        <v>626</v>
      </c>
      <c r="L33" s="284">
        <v>684</v>
      </c>
      <c r="M33" s="284">
        <v>668</v>
      </c>
      <c r="N33" s="284">
        <v>971</v>
      </c>
      <c r="O33" s="284">
        <v>1258</v>
      </c>
      <c r="P33" s="284">
        <v>574</v>
      </c>
      <c r="Q33" s="284">
        <v>363</v>
      </c>
      <c r="R33" s="284">
        <v>1060</v>
      </c>
      <c r="S33" s="119">
        <f t="shared" si="9"/>
        <v>10502</v>
      </c>
    </row>
    <row r="34" spans="1:20" ht="16.5" customHeight="1" x14ac:dyDescent="0.35">
      <c r="A34" s="491" t="s">
        <v>90</v>
      </c>
      <c r="B34" s="491"/>
      <c r="C34" s="101">
        <v>0.2</v>
      </c>
      <c r="D34" s="284">
        <v>2351</v>
      </c>
      <c r="E34" s="284">
        <v>1580</v>
      </c>
      <c r="F34" s="284">
        <v>931</v>
      </c>
      <c r="G34" s="284">
        <v>504</v>
      </c>
      <c r="H34" s="284">
        <v>662</v>
      </c>
      <c r="I34" s="284">
        <v>377</v>
      </c>
      <c r="J34" s="284">
        <v>421</v>
      </c>
      <c r="K34" s="284">
        <v>515</v>
      </c>
      <c r="L34" s="284">
        <v>1755</v>
      </c>
      <c r="M34" s="284">
        <v>1742</v>
      </c>
      <c r="N34" s="284">
        <v>2759</v>
      </c>
      <c r="O34" s="284">
        <v>3610</v>
      </c>
      <c r="P34" s="284">
        <v>1419</v>
      </c>
      <c r="Q34" s="284">
        <v>627</v>
      </c>
      <c r="R34" s="284">
        <v>2790</v>
      </c>
      <c r="S34" s="119">
        <f t="shared" si="9"/>
        <v>22043</v>
      </c>
    </row>
    <row r="35" spans="1:20" ht="16.5" customHeight="1" x14ac:dyDescent="0.35">
      <c r="A35" s="491" t="s">
        <v>91</v>
      </c>
      <c r="B35" s="491"/>
      <c r="C35" s="101">
        <v>0.14000000000000001</v>
      </c>
      <c r="D35" s="284">
        <v>1564</v>
      </c>
      <c r="E35" s="284">
        <v>1137</v>
      </c>
      <c r="F35" s="284">
        <v>1617</v>
      </c>
      <c r="G35" s="284">
        <v>352</v>
      </c>
      <c r="H35" s="284">
        <v>452</v>
      </c>
      <c r="I35" s="284">
        <v>264</v>
      </c>
      <c r="J35" s="284">
        <v>348</v>
      </c>
      <c r="K35" s="284">
        <v>312</v>
      </c>
      <c r="L35" s="284">
        <v>367</v>
      </c>
      <c r="M35" s="284">
        <v>441</v>
      </c>
      <c r="N35" s="284">
        <v>546</v>
      </c>
      <c r="O35" s="284">
        <v>675</v>
      </c>
      <c r="P35" s="284">
        <v>650</v>
      </c>
      <c r="Q35" s="284">
        <v>385</v>
      </c>
      <c r="R35" s="284">
        <v>458</v>
      </c>
      <c r="S35" s="119">
        <f t="shared" si="9"/>
        <v>9568</v>
      </c>
    </row>
    <row r="36" spans="1:20" ht="16.5" customHeight="1" x14ac:dyDescent="0.35">
      <c r="A36" s="492" t="s">
        <v>209</v>
      </c>
      <c r="B36" s="492"/>
      <c r="C36" s="101">
        <v>0.06</v>
      </c>
      <c r="D36" s="123">
        <v>2279</v>
      </c>
      <c r="E36" s="123">
        <v>1557</v>
      </c>
      <c r="F36" s="123">
        <v>972</v>
      </c>
      <c r="G36" s="123">
        <v>622</v>
      </c>
      <c r="H36" s="123">
        <v>842</v>
      </c>
      <c r="I36" s="123">
        <v>354</v>
      </c>
      <c r="J36" s="123">
        <v>449</v>
      </c>
      <c r="K36" s="123">
        <v>639</v>
      </c>
      <c r="L36" s="123">
        <v>1434</v>
      </c>
      <c r="M36" s="123">
        <v>1118</v>
      </c>
      <c r="N36" s="123">
        <v>2040</v>
      </c>
      <c r="O36" s="123">
        <v>2123</v>
      </c>
      <c r="P36" s="123">
        <v>1032</v>
      </c>
      <c r="Q36" s="123">
        <v>678</v>
      </c>
      <c r="R36" s="123">
        <v>2378</v>
      </c>
      <c r="S36" s="123">
        <f t="shared" si="9"/>
        <v>18517</v>
      </c>
    </row>
    <row r="37" spans="1:20" ht="16.5" customHeight="1" x14ac:dyDescent="0.35">
      <c r="A37" s="467" t="s">
        <v>92</v>
      </c>
      <c r="B37" s="467"/>
      <c r="C37" s="101">
        <v>0.05</v>
      </c>
      <c r="D37" s="286">
        <v>93</v>
      </c>
      <c r="E37" s="286">
        <v>67</v>
      </c>
      <c r="F37" s="286">
        <v>47</v>
      </c>
      <c r="G37" s="286">
        <v>34</v>
      </c>
      <c r="H37" s="286">
        <v>45</v>
      </c>
      <c r="I37" s="286">
        <v>37</v>
      </c>
      <c r="J37" s="286">
        <v>51</v>
      </c>
      <c r="K37" s="286">
        <v>69</v>
      </c>
      <c r="L37" s="286">
        <v>73</v>
      </c>
      <c r="M37" s="286">
        <v>85</v>
      </c>
      <c r="N37" s="286">
        <v>118</v>
      </c>
      <c r="O37" s="286">
        <v>137</v>
      </c>
      <c r="P37" s="286">
        <v>83</v>
      </c>
      <c r="Q37" s="286">
        <v>73</v>
      </c>
      <c r="R37" s="286">
        <v>127</v>
      </c>
      <c r="S37" s="123">
        <f t="shared" si="9"/>
        <v>1139</v>
      </c>
    </row>
    <row r="38" spans="1:20" ht="16.5" customHeight="1" x14ac:dyDescent="0.35">
      <c r="A38" s="467" t="s">
        <v>93</v>
      </c>
      <c r="B38" s="467"/>
      <c r="C38" s="101">
        <v>0.03</v>
      </c>
      <c r="D38" s="288">
        <v>814</v>
      </c>
      <c r="E38" s="288">
        <v>781</v>
      </c>
      <c r="F38" s="288">
        <v>579</v>
      </c>
      <c r="G38" s="288">
        <v>560</v>
      </c>
      <c r="H38" s="288">
        <v>546</v>
      </c>
      <c r="I38" s="288">
        <v>183</v>
      </c>
      <c r="J38" s="288">
        <v>314</v>
      </c>
      <c r="K38" s="288">
        <v>372</v>
      </c>
      <c r="L38" s="288">
        <v>329</v>
      </c>
      <c r="M38" s="288">
        <v>361</v>
      </c>
      <c r="N38" s="288">
        <v>378</v>
      </c>
      <c r="O38" s="288">
        <v>612</v>
      </c>
      <c r="P38" s="288">
        <v>405</v>
      </c>
      <c r="Q38" s="288">
        <v>328</v>
      </c>
      <c r="R38" s="288">
        <v>411</v>
      </c>
      <c r="S38" s="123">
        <f t="shared" si="9"/>
        <v>6973</v>
      </c>
    </row>
    <row r="39" spans="1:20" ht="16.5" customHeight="1" x14ac:dyDescent="0.35">
      <c r="A39" s="494" t="str">
        <f>'Tabell 3.1'!A35</f>
        <v>Kriterienøkkel FO2B</v>
      </c>
      <c r="B39" s="494"/>
      <c r="C39" s="233" t="s">
        <v>16</v>
      </c>
      <c r="D39" s="234">
        <f>(D26/$S$26*$C$26+D27/$S$27*$C$27+D28/$S$28*$C$28+D29/$S$29*$C$29+D32/$S$32*$C$32+D33/$S$33*$C$33+D34/$S$34*$C$34+D35/$S$35*$C$35+D36/$S$36*$C$36+D37/$S$37*$C$37+D38/$S$38*$C$38)*100</f>
        <v>10.894732546018163</v>
      </c>
      <c r="E39" s="234">
        <f t="shared" ref="E39:R39" si="12">(E26/$S$26*$C$26+E27/$S$27*$C$27+E28/$S$28*$C$28+E29/$S$29*$C$29+E32/$S$32*$C$32+E33/$S$33*$C$33+E34/$S$34*$C$34+E35/$S$35*$C$35+E36/$S$36*$C$36+E37/$S$37*$C$37+E38/$S$38*$C$38)*100</f>
        <v>8.1030275943848409</v>
      </c>
      <c r="F39" s="234">
        <f t="shared" si="12"/>
        <v>6.554771159807701</v>
      </c>
      <c r="G39" s="234">
        <f t="shared" si="12"/>
        <v>3.2818237675632225</v>
      </c>
      <c r="H39" s="234">
        <f t="shared" si="12"/>
        <v>4.2189053756705865</v>
      </c>
      <c r="I39" s="234">
        <f t="shared" si="12"/>
        <v>2.5564714593733195</v>
      </c>
      <c r="J39" s="234">
        <f t="shared" si="12"/>
        <v>3.5345336548533299</v>
      </c>
      <c r="K39" s="234">
        <f t="shared" si="12"/>
        <v>4.0883952025969856</v>
      </c>
      <c r="L39" s="234">
        <f t="shared" si="12"/>
        <v>6.5678464034883213</v>
      </c>
      <c r="M39" s="234">
        <f t="shared" si="12"/>
        <v>6.9068271304511901</v>
      </c>
      <c r="N39" s="234">
        <f t="shared" si="12"/>
        <v>9.4428519149227768</v>
      </c>
      <c r="O39" s="234">
        <f t="shared" si="12"/>
        <v>12.122856049764859</v>
      </c>
      <c r="P39" s="234">
        <f t="shared" si="12"/>
        <v>6.613379291136436</v>
      </c>
      <c r="Q39" s="234">
        <f t="shared" si="12"/>
        <v>4.4028195163847306</v>
      </c>
      <c r="R39" s="234">
        <f t="shared" si="12"/>
        <v>10.710758933583543</v>
      </c>
      <c r="S39" s="234">
        <f>SUM(D39:R39)</f>
        <v>100</v>
      </c>
    </row>
    <row r="40" spans="1:20" ht="16.5" customHeight="1" x14ac:dyDescent="0.35">
      <c r="A40" s="437"/>
      <c r="B40" s="437"/>
      <c r="C40" s="22"/>
      <c r="D40" s="22"/>
      <c r="E40" s="22"/>
      <c r="F40" s="22"/>
      <c r="G40" s="22"/>
      <c r="H40" s="22"/>
      <c r="I40" s="22"/>
      <c r="J40" s="22"/>
      <c r="K40" s="22"/>
      <c r="L40" s="22"/>
      <c r="M40" s="22"/>
      <c r="N40" s="22"/>
      <c r="O40" s="22"/>
      <c r="P40" s="22"/>
      <c r="Q40" s="22"/>
      <c r="R40" s="22"/>
      <c r="S40" s="22"/>
    </row>
    <row r="41" spans="1:20" ht="16.5" customHeight="1" x14ac:dyDescent="0.35">
      <c r="A41" s="495" t="s">
        <v>81</v>
      </c>
      <c r="B41" s="495"/>
      <c r="C41" s="103">
        <v>0.8</v>
      </c>
      <c r="D41" s="103">
        <f>D39</f>
        <v>10.894732546018163</v>
      </c>
      <c r="E41" s="103">
        <f t="shared" ref="E41:R41" si="13">E39</f>
        <v>8.1030275943848409</v>
      </c>
      <c r="F41" s="103">
        <f t="shared" si="13"/>
        <v>6.554771159807701</v>
      </c>
      <c r="G41" s="103">
        <f t="shared" si="13"/>
        <v>3.2818237675632225</v>
      </c>
      <c r="H41" s="103">
        <f t="shared" si="13"/>
        <v>4.2189053756705865</v>
      </c>
      <c r="I41" s="103">
        <f t="shared" si="13"/>
        <v>2.5564714593733195</v>
      </c>
      <c r="J41" s="103">
        <f t="shared" si="13"/>
        <v>3.5345336548533299</v>
      </c>
      <c r="K41" s="103">
        <f t="shared" si="13"/>
        <v>4.0883952025969856</v>
      </c>
      <c r="L41" s="103">
        <f t="shared" si="13"/>
        <v>6.5678464034883213</v>
      </c>
      <c r="M41" s="103">
        <f t="shared" si="13"/>
        <v>6.9068271304511901</v>
      </c>
      <c r="N41" s="103">
        <f t="shared" si="13"/>
        <v>9.4428519149227768</v>
      </c>
      <c r="O41" s="103">
        <f t="shared" si="13"/>
        <v>12.122856049764859</v>
      </c>
      <c r="P41" s="103">
        <f t="shared" si="13"/>
        <v>6.613379291136436</v>
      </c>
      <c r="Q41" s="103">
        <f t="shared" si="13"/>
        <v>4.4028195163847306</v>
      </c>
      <c r="R41" s="103">
        <f t="shared" si="13"/>
        <v>10.710758933583543</v>
      </c>
      <c r="S41" s="91">
        <f>SUM(D41:R41)</f>
        <v>100</v>
      </c>
    </row>
    <row r="42" spans="1:20" ht="16.5" customHeight="1" x14ac:dyDescent="0.35">
      <c r="A42" s="492" t="s">
        <v>382</v>
      </c>
      <c r="B42" s="492"/>
      <c r="C42" s="103">
        <v>0.2</v>
      </c>
      <c r="D42" s="103">
        <v>11.262892954463462</v>
      </c>
      <c r="E42" s="103">
        <v>7.4864808294970402</v>
      </c>
      <c r="F42" s="103">
        <v>6.4225955965760004</v>
      </c>
      <c r="G42" s="103">
        <v>4.1342437797702098</v>
      </c>
      <c r="H42" s="103">
        <v>4.2878180527735283</v>
      </c>
      <c r="I42" s="103">
        <v>1.6747734630224016</v>
      </c>
      <c r="J42" s="103">
        <v>2.3884336179459105</v>
      </c>
      <c r="K42" s="103">
        <v>2.6603246136027803</v>
      </c>
      <c r="L42" s="103">
        <v>4.571040973848925</v>
      </c>
      <c r="M42" s="103">
        <v>6.6159590550180445</v>
      </c>
      <c r="N42" s="103">
        <v>8.3630536322756761</v>
      </c>
      <c r="O42" s="103">
        <v>12.237271867982731</v>
      </c>
      <c r="P42" s="103">
        <v>8.4239579571596295</v>
      </c>
      <c r="Q42" s="103">
        <v>5.6960165440517292</v>
      </c>
      <c r="R42" s="103">
        <v>13.775137062011947</v>
      </c>
      <c r="S42" s="91">
        <f>SUM(D42:R42)</f>
        <v>100.00000000000001</v>
      </c>
    </row>
    <row r="43" spans="1:20" ht="16.5" customHeight="1" thickBot="1" x14ac:dyDescent="0.4">
      <c r="A43" s="471" t="str">
        <f>'Tabell 3.1'!A39</f>
        <v>Fordelingsnøkkel FO2B</v>
      </c>
      <c r="B43" s="471"/>
      <c r="C43" s="235" t="s">
        <v>16</v>
      </c>
      <c r="D43" s="236">
        <f>(D42/$S$42*$C$42+D41/$S$41*$C$41)*100</f>
        <v>10.968364627707224</v>
      </c>
      <c r="E43" s="236">
        <f>(E42/$S$42*$C$42+E41/$S$41*$C$41)*100</f>
        <v>7.9797182414072809</v>
      </c>
      <c r="F43" s="236">
        <f t="shared" ref="F43:R43" si="14">(F42/$S$42*$C$42+F41/$S$41*$C$41)*100</f>
        <v>6.5283360471613623</v>
      </c>
      <c r="G43" s="236">
        <f t="shared" si="14"/>
        <v>3.4523077700046203</v>
      </c>
      <c r="H43" s="236">
        <f t="shared" si="14"/>
        <v>4.2326879110911753</v>
      </c>
      <c r="I43" s="236">
        <f t="shared" si="14"/>
        <v>2.3801318601031363</v>
      </c>
      <c r="J43" s="236">
        <f t="shared" si="14"/>
        <v>3.3053136474718463</v>
      </c>
      <c r="K43" s="236">
        <f t="shared" si="14"/>
        <v>3.8027810847981445</v>
      </c>
      <c r="L43" s="236">
        <f t="shared" si="14"/>
        <v>6.1684853175604415</v>
      </c>
      <c r="M43" s="236">
        <f t="shared" si="14"/>
        <v>6.8486535153645614</v>
      </c>
      <c r="N43" s="236">
        <f t="shared" si="14"/>
        <v>9.2268922583933577</v>
      </c>
      <c r="O43" s="236">
        <f t="shared" si="14"/>
        <v>12.145739213408433</v>
      </c>
      <c r="P43" s="236">
        <f t="shared" si="14"/>
        <v>6.9754950243410745</v>
      </c>
      <c r="Q43" s="236">
        <f t="shared" si="14"/>
        <v>4.6614589219181299</v>
      </c>
      <c r="R43" s="236">
        <f t="shared" si="14"/>
        <v>11.323634559269225</v>
      </c>
      <c r="S43" s="236">
        <f>SUM(D43:R43)</f>
        <v>100</v>
      </c>
    </row>
    <row r="44" spans="1:20" ht="16.5" customHeight="1" thickBot="1" x14ac:dyDescent="0.4">
      <c r="A44" s="493"/>
      <c r="B44" s="493"/>
      <c r="C44" s="127"/>
      <c r="D44" s="31"/>
      <c r="E44" s="31"/>
      <c r="F44" s="31"/>
      <c r="G44" s="31"/>
      <c r="H44" s="31"/>
      <c r="I44" s="31"/>
      <c r="J44" s="31"/>
      <c r="K44" s="31"/>
      <c r="L44" s="31"/>
      <c r="M44" s="31"/>
      <c r="N44" s="31"/>
      <c r="O44" s="31"/>
      <c r="P44" s="31"/>
      <c r="Q44" s="31"/>
      <c r="R44" s="31"/>
      <c r="S44" s="31"/>
    </row>
    <row r="45" spans="1:20" ht="16.5" customHeight="1" x14ac:dyDescent="0.35">
      <c r="A45" s="440" t="str">
        <f>'Tabell 2.1'!A30</f>
        <v>FO2C Aktivitetstilbud for barn og unge, helsestasjon og skolehelsetjeneste</v>
      </c>
      <c r="B45" s="440"/>
      <c r="C45" s="192"/>
      <c r="D45" s="193"/>
      <c r="E45" s="193"/>
      <c r="F45" s="193"/>
      <c r="G45" s="193"/>
      <c r="H45" s="193"/>
      <c r="I45" s="193"/>
      <c r="J45" s="193"/>
      <c r="K45" s="193"/>
      <c r="L45" s="193"/>
      <c r="M45" s="193"/>
      <c r="N45" s="193"/>
      <c r="O45" s="193"/>
      <c r="P45" s="193"/>
      <c r="Q45" s="193"/>
      <c r="R45" s="193"/>
      <c r="S45" s="193"/>
    </row>
    <row r="46" spans="1:20" ht="16.5" customHeight="1" x14ac:dyDescent="0.35">
      <c r="A46" s="491" t="s">
        <v>379</v>
      </c>
      <c r="B46" s="491"/>
      <c r="C46" s="101">
        <v>0.28000000000000003</v>
      </c>
      <c r="D46" s="289">
        <v>1057</v>
      </c>
      <c r="E46" s="289">
        <v>1083</v>
      </c>
      <c r="F46" s="289">
        <v>825</v>
      </c>
      <c r="G46" s="289">
        <v>543</v>
      </c>
      <c r="H46" s="289">
        <v>664</v>
      </c>
      <c r="I46" s="289">
        <v>425</v>
      </c>
      <c r="J46" s="289">
        <v>613</v>
      </c>
      <c r="K46" s="289">
        <v>593</v>
      </c>
      <c r="L46" s="289">
        <v>490</v>
      </c>
      <c r="M46" s="289">
        <v>283</v>
      </c>
      <c r="N46" s="289">
        <v>351</v>
      </c>
      <c r="O46" s="289">
        <v>615</v>
      </c>
      <c r="P46" s="289">
        <v>596</v>
      </c>
      <c r="Q46" s="289">
        <v>569</v>
      </c>
      <c r="R46" s="289">
        <v>475</v>
      </c>
      <c r="S46" s="128">
        <f>SUM(D46:R46)</f>
        <v>9182</v>
      </c>
    </row>
    <row r="47" spans="1:20" s="109" customFormat="1" ht="16.5" customHeight="1" x14ac:dyDescent="0.35">
      <c r="A47" s="491" t="s">
        <v>94</v>
      </c>
      <c r="B47" s="491"/>
      <c r="C47" s="101">
        <v>0.12</v>
      </c>
      <c r="D47" s="285">
        <v>3478</v>
      </c>
      <c r="E47" s="285">
        <v>3304</v>
      </c>
      <c r="F47" s="285">
        <v>2488</v>
      </c>
      <c r="G47" s="285">
        <v>1578</v>
      </c>
      <c r="H47" s="285">
        <v>2034</v>
      </c>
      <c r="I47" s="285">
        <v>2024</v>
      </c>
      <c r="J47" s="285">
        <v>3445</v>
      </c>
      <c r="K47" s="285">
        <v>3119</v>
      </c>
      <c r="L47" s="285">
        <v>2365</v>
      </c>
      <c r="M47" s="285">
        <v>1586</v>
      </c>
      <c r="N47" s="285">
        <v>2012</v>
      </c>
      <c r="O47" s="285">
        <v>3010</v>
      </c>
      <c r="P47" s="285">
        <v>3172</v>
      </c>
      <c r="Q47" s="285">
        <v>3158</v>
      </c>
      <c r="R47" s="285">
        <v>2546</v>
      </c>
      <c r="S47" s="128">
        <f t="shared" ref="S47:S53" si="15">SUM(D47:R47)</f>
        <v>39319</v>
      </c>
      <c r="T47" s="23"/>
    </row>
    <row r="48" spans="1:20" s="109" customFormat="1" ht="16.5" customHeight="1" x14ac:dyDescent="0.35">
      <c r="A48" s="491" t="s">
        <v>95</v>
      </c>
      <c r="B48" s="491"/>
      <c r="C48" s="101">
        <v>0.16</v>
      </c>
      <c r="D48" s="284">
        <v>3417</v>
      </c>
      <c r="E48" s="284">
        <v>2921</v>
      </c>
      <c r="F48" s="284">
        <v>2002</v>
      </c>
      <c r="G48" s="284">
        <v>1605</v>
      </c>
      <c r="H48" s="284">
        <v>2336</v>
      </c>
      <c r="I48" s="284">
        <v>2889</v>
      </c>
      <c r="J48" s="284">
        <v>4897</v>
      </c>
      <c r="K48" s="284">
        <v>4856</v>
      </c>
      <c r="L48" s="284">
        <v>3123</v>
      </c>
      <c r="M48" s="284">
        <v>2240</v>
      </c>
      <c r="N48" s="284">
        <v>2967</v>
      </c>
      <c r="O48" s="284">
        <v>4367</v>
      </c>
      <c r="P48" s="284">
        <v>4746</v>
      </c>
      <c r="Q48" s="284">
        <v>4837</v>
      </c>
      <c r="R48" s="284">
        <v>3937</v>
      </c>
      <c r="S48" s="128">
        <f t="shared" si="15"/>
        <v>51140</v>
      </c>
      <c r="T48" s="23"/>
    </row>
    <row r="49" spans="1:20" s="109" customFormat="1" ht="16.5" customHeight="1" x14ac:dyDescent="0.35">
      <c r="A49" s="491" t="s">
        <v>96</v>
      </c>
      <c r="B49" s="491"/>
      <c r="C49" s="101">
        <v>0.28999999999999998</v>
      </c>
      <c r="D49" s="284">
        <v>1750</v>
      </c>
      <c r="E49" s="284">
        <v>1591</v>
      </c>
      <c r="F49" s="284">
        <v>974</v>
      </c>
      <c r="G49" s="284">
        <v>944</v>
      </c>
      <c r="H49" s="284">
        <v>1624</v>
      </c>
      <c r="I49" s="284">
        <v>1969</v>
      </c>
      <c r="J49" s="284">
        <v>3234</v>
      </c>
      <c r="K49" s="284">
        <v>3219</v>
      </c>
      <c r="L49" s="284">
        <v>1948</v>
      </c>
      <c r="M49" s="284">
        <v>1565</v>
      </c>
      <c r="N49" s="284">
        <v>2363</v>
      </c>
      <c r="O49" s="284">
        <v>2883</v>
      </c>
      <c r="P49" s="284">
        <v>2961</v>
      </c>
      <c r="Q49" s="284">
        <v>3277</v>
      </c>
      <c r="R49" s="284">
        <v>2870</v>
      </c>
      <c r="S49" s="128">
        <f t="shared" si="15"/>
        <v>33172</v>
      </c>
      <c r="T49" s="23"/>
    </row>
    <row r="50" spans="1:20" ht="16.5" customHeight="1" x14ac:dyDescent="0.35">
      <c r="A50" s="491" t="s">
        <v>97</v>
      </c>
      <c r="B50" s="491"/>
      <c r="C50" s="101">
        <v>0.06</v>
      </c>
      <c r="D50" s="128">
        <f>D51*D52</f>
        <v>2078.8298054780889</v>
      </c>
      <c r="E50" s="128">
        <f t="shared" ref="E50:R50" si="16">E51*E52</f>
        <v>1438.2886803151678</v>
      </c>
      <c r="F50" s="128">
        <f t="shared" si="16"/>
        <v>1073.0974305140023</v>
      </c>
      <c r="G50" s="128">
        <f t="shared" si="16"/>
        <v>617.47930011739606</v>
      </c>
      <c r="H50" s="128">
        <f t="shared" si="16"/>
        <v>753.06901398364744</v>
      </c>
      <c r="I50" s="128">
        <f t="shared" si="16"/>
        <v>376.96984838386584</v>
      </c>
      <c r="J50" s="128">
        <f t="shared" si="16"/>
        <v>469.95630207072008</v>
      </c>
      <c r="K50" s="128">
        <f t="shared" si="16"/>
        <v>491.67721703896217</v>
      </c>
      <c r="L50" s="128">
        <f t="shared" si="16"/>
        <v>1553.8934508337124</v>
      </c>
      <c r="M50" s="128">
        <f t="shared" si="16"/>
        <v>1922.7036431442357</v>
      </c>
      <c r="N50" s="128">
        <f t="shared" si="16"/>
        <v>2327.8332359212341</v>
      </c>
      <c r="O50" s="128">
        <f t="shared" si="16"/>
        <v>3006.4302663320368</v>
      </c>
      <c r="P50" s="128">
        <f t="shared" si="16"/>
        <v>1398.2714427222315</v>
      </c>
      <c r="Q50" s="128">
        <f t="shared" si="16"/>
        <v>819.48092460076975</v>
      </c>
      <c r="R50" s="128">
        <f t="shared" si="16"/>
        <v>2680.2026716490504</v>
      </c>
      <c r="S50" s="128">
        <f t="shared" si="15"/>
        <v>21008.183233105119</v>
      </c>
    </row>
    <row r="51" spans="1:20" ht="16.5" customHeight="1" x14ac:dyDescent="0.35">
      <c r="A51" s="491" t="s">
        <v>380</v>
      </c>
      <c r="B51" s="491"/>
      <c r="C51" s="100" t="s">
        <v>16</v>
      </c>
      <c r="D51" s="284">
        <v>1795</v>
      </c>
      <c r="E51" s="284">
        <v>1503</v>
      </c>
      <c r="F51" s="284">
        <v>1239</v>
      </c>
      <c r="G51" s="284">
        <v>791</v>
      </c>
      <c r="H51" s="284">
        <v>1067</v>
      </c>
      <c r="I51" s="284">
        <v>844</v>
      </c>
      <c r="J51" s="284">
        <v>1199</v>
      </c>
      <c r="K51" s="284">
        <v>1218</v>
      </c>
      <c r="L51" s="284">
        <v>1199</v>
      </c>
      <c r="M51" s="284">
        <v>1048</v>
      </c>
      <c r="N51" s="284">
        <v>1040</v>
      </c>
      <c r="O51" s="284">
        <v>1693</v>
      </c>
      <c r="P51" s="284">
        <v>1697</v>
      </c>
      <c r="Q51" s="284">
        <v>1512</v>
      </c>
      <c r="R51" s="284">
        <v>1522</v>
      </c>
      <c r="S51" s="128">
        <f t="shared" si="15"/>
        <v>19367</v>
      </c>
    </row>
    <row r="52" spans="1:20" ht="16.5" customHeight="1" x14ac:dyDescent="0.35">
      <c r="A52" s="467" t="s">
        <v>381</v>
      </c>
      <c r="B52" s="467"/>
      <c r="C52" s="100" t="s">
        <v>16</v>
      </c>
      <c r="D52" s="304">
        <f>'Tabell 4.2-4.4'!D7</f>
        <v>1.1581224543053421</v>
      </c>
      <c r="E52" s="304">
        <f>'Tabell 4.2-4.4'!E7</f>
        <v>0.95694522975061058</v>
      </c>
      <c r="F52" s="304">
        <f>'Tabell 4.2-4.4'!F7</f>
        <v>0.86609962107667671</v>
      </c>
      <c r="G52" s="304">
        <f>'Tabell 4.2-4.4'!G7</f>
        <v>0.78063122644424277</v>
      </c>
      <c r="H52" s="304">
        <f>'Tabell 4.2-4.4'!H7</f>
        <v>0.70578164384596764</v>
      </c>
      <c r="I52" s="304">
        <f>'Tabell 4.2-4.4'!I7</f>
        <v>0.44664673979131025</v>
      </c>
      <c r="J52" s="304">
        <f>'Tabell 4.2-4.4'!J7</f>
        <v>0.3919568824609842</v>
      </c>
      <c r="K52" s="304">
        <f>'Tabell 4.2-4.4'!K7</f>
        <v>0.40367587605826122</v>
      </c>
      <c r="L52" s="304">
        <f>'Tabell 4.2-4.4'!L7</f>
        <v>1.2959912016961739</v>
      </c>
      <c r="M52" s="304">
        <f>'Tabell 4.2-4.4'!M7</f>
        <v>1.8346408808628203</v>
      </c>
      <c r="N52" s="304">
        <f>'Tabell 4.2-4.4'!N7</f>
        <v>2.2383011883858019</v>
      </c>
      <c r="O52" s="304">
        <f>'Tabell 4.2-4.4'!O7</f>
        <v>1.7758005117141387</v>
      </c>
      <c r="P52" s="304">
        <f>'Tabell 4.2-4.4'!P7</f>
        <v>0.82396667219931141</v>
      </c>
      <c r="Q52" s="304">
        <f>'Tabell 4.2-4.4'!Q7</f>
        <v>0.54198473849257256</v>
      </c>
      <c r="R52" s="304">
        <f>'Tabell 4.2-4.4'!R7</f>
        <v>1.7609741600847901</v>
      </c>
      <c r="S52" s="129">
        <v>1</v>
      </c>
    </row>
    <row r="53" spans="1:20" ht="16.5" customHeight="1" x14ac:dyDescent="0.35">
      <c r="A53" s="491" t="s">
        <v>89</v>
      </c>
      <c r="B53" s="491"/>
      <c r="C53" s="101">
        <v>0.04</v>
      </c>
      <c r="D53" s="119">
        <v>1019</v>
      </c>
      <c r="E53" s="119">
        <v>1012</v>
      </c>
      <c r="F53" s="119">
        <v>575</v>
      </c>
      <c r="G53" s="119">
        <v>444</v>
      </c>
      <c r="H53" s="119">
        <v>600</v>
      </c>
      <c r="I53" s="119">
        <v>328</v>
      </c>
      <c r="J53" s="119">
        <v>320</v>
      </c>
      <c r="K53" s="119">
        <v>626</v>
      </c>
      <c r="L53" s="119">
        <v>684</v>
      </c>
      <c r="M53" s="119">
        <v>668</v>
      </c>
      <c r="N53" s="119">
        <v>971</v>
      </c>
      <c r="O53" s="119">
        <v>1258</v>
      </c>
      <c r="P53" s="119">
        <v>574</v>
      </c>
      <c r="Q53" s="119">
        <v>363</v>
      </c>
      <c r="R53" s="119">
        <v>1060</v>
      </c>
      <c r="S53" s="128">
        <f t="shared" si="15"/>
        <v>10502</v>
      </c>
    </row>
    <row r="54" spans="1:20" ht="16.5" customHeight="1" x14ac:dyDescent="0.35">
      <c r="A54" s="492" t="s">
        <v>210</v>
      </c>
      <c r="B54" s="492"/>
      <c r="C54" s="100">
        <v>0.02</v>
      </c>
      <c r="D54" s="123">
        <v>2279</v>
      </c>
      <c r="E54" s="123">
        <v>1557</v>
      </c>
      <c r="F54" s="123">
        <v>972</v>
      </c>
      <c r="G54" s="123">
        <v>622</v>
      </c>
      <c r="H54" s="123">
        <v>842</v>
      </c>
      <c r="I54" s="123">
        <v>354</v>
      </c>
      <c r="J54" s="123">
        <v>449</v>
      </c>
      <c r="K54" s="123">
        <v>639</v>
      </c>
      <c r="L54" s="123">
        <v>1434</v>
      </c>
      <c r="M54" s="123">
        <v>1118</v>
      </c>
      <c r="N54" s="123">
        <v>2040</v>
      </c>
      <c r="O54" s="123">
        <v>2123</v>
      </c>
      <c r="P54" s="123">
        <v>1032</v>
      </c>
      <c r="Q54" s="123">
        <v>678</v>
      </c>
      <c r="R54" s="123">
        <v>2378</v>
      </c>
      <c r="S54" s="125">
        <f>SUM(D54:R54)</f>
        <v>18517</v>
      </c>
    </row>
    <row r="55" spans="1:20" ht="16.5" customHeight="1" x14ac:dyDescent="0.35">
      <c r="A55" s="467" t="s">
        <v>98</v>
      </c>
      <c r="B55" s="467"/>
      <c r="C55" s="100">
        <v>0.03</v>
      </c>
      <c r="D55" s="286">
        <v>93</v>
      </c>
      <c r="E55" s="286">
        <v>67</v>
      </c>
      <c r="F55" s="286">
        <v>47</v>
      </c>
      <c r="G55" s="286">
        <v>34</v>
      </c>
      <c r="H55" s="286">
        <v>45</v>
      </c>
      <c r="I55" s="286">
        <v>37</v>
      </c>
      <c r="J55" s="286">
        <v>51</v>
      </c>
      <c r="K55" s="286">
        <v>69</v>
      </c>
      <c r="L55" s="286">
        <v>73</v>
      </c>
      <c r="M55" s="286">
        <v>85</v>
      </c>
      <c r="N55" s="286">
        <v>118</v>
      </c>
      <c r="O55" s="286">
        <v>137</v>
      </c>
      <c r="P55" s="286">
        <v>83</v>
      </c>
      <c r="Q55" s="286">
        <v>73</v>
      </c>
      <c r="R55" s="286">
        <v>127</v>
      </c>
      <c r="S55" s="125">
        <f>SUM(D55:R55)</f>
        <v>1139</v>
      </c>
    </row>
    <row r="56" spans="1:20" ht="16.5" customHeight="1" thickBot="1" x14ac:dyDescent="0.4">
      <c r="A56" s="471" t="str">
        <f>'Tabell 3.1'!A50</f>
        <v>Fordelingsnøkkel FO2C</v>
      </c>
      <c r="B56" s="471"/>
      <c r="C56" s="235" t="s">
        <v>16</v>
      </c>
      <c r="D56" s="236">
        <f>(D46/$S$46*$C$46+D47/$S$47*$C$47+D48/$S$48*$C$48+D49/$S$49*$C$49+D50/$S$50*$C$50+D53/$S$53*$C$53+D54/$S$54*$C$54+D55/$S$55*$C$55)*100</f>
        <v>8.3566449679664743</v>
      </c>
      <c r="E56" s="236">
        <f t="shared" ref="E56:R56" si="17">(E46/$S$46*$C$46+E47/$S$47*$C$47+E48/$S$48*$C$48+E49/$S$49*$C$49+E50/$S$50*$C$50+E53/$S$53*$C$53+E54/$S$54*$C$54+E55/$S$55*$C$55)*100</f>
        <v>7.7565716628624877</v>
      </c>
      <c r="F56" s="236">
        <f t="shared" si="17"/>
        <v>5.5072427492233764</v>
      </c>
      <c r="G56" s="236">
        <f t="shared" si="17"/>
        <v>3.9670712410283393</v>
      </c>
      <c r="H56" s="236">
        <f t="shared" si="17"/>
        <v>5.4492829895573367</v>
      </c>
      <c r="I56" s="236">
        <f t="shared" si="17"/>
        <v>4.9072450237272136</v>
      </c>
      <c r="J56" s="236">
        <f t="shared" si="17"/>
        <v>7.7190083091445638</v>
      </c>
      <c r="K56" s="236">
        <f t="shared" si="17"/>
        <v>7.7232690116083651</v>
      </c>
      <c r="L56" s="236">
        <f t="shared" si="17"/>
        <v>5.9475783863543299</v>
      </c>
      <c r="M56" s="236">
        <f t="shared" si="17"/>
        <v>4.5642189749399158</v>
      </c>
      <c r="N56" s="236">
        <f t="shared" si="17"/>
        <v>6.2443006221772821</v>
      </c>
      <c r="O56" s="236">
        <f t="shared" si="17"/>
        <v>8.6086836066978734</v>
      </c>
      <c r="P56" s="236">
        <f t="shared" si="17"/>
        <v>7.8070679352918546</v>
      </c>
      <c r="Q56" s="236">
        <f t="shared" si="17"/>
        <v>7.714944159411397</v>
      </c>
      <c r="R56" s="236">
        <f t="shared" si="17"/>
        <v>7.7268703600091957</v>
      </c>
      <c r="S56" s="236">
        <f>SUM(D56:R56)</f>
        <v>100</v>
      </c>
    </row>
    <row r="57" spans="1:20" ht="16.5" customHeight="1" thickBot="1" x14ac:dyDescent="0.4">
      <c r="A57" s="426"/>
      <c r="B57" s="426"/>
      <c r="C57" s="92"/>
      <c r="D57" s="22"/>
      <c r="E57" s="22"/>
      <c r="F57" s="22"/>
      <c r="G57" s="22"/>
      <c r="H57" s="22"/>
      <c r="I57" s="22"/>
      <c r="J57" s="22"/>
      <c r="K57" s="22"/>
      <c r="L57" s="22"/>
      <c r="M57" s="22"/>
      <c r="N57" s="22"/>
      <c r="O57" s="22"/>
      <c r="P57" s="22"/>
      <c r="Q57" s="22"/>
      <c r="R57" s="22"/>
      <c r="S57" s="22"/>
    </row>
    <row r="58" spans="1:20" ht="16.5" customHeight="1" x14ac:dyDescent="0.35">
      <c r="A58" s="473" t="str">
        <f>'Tabell 2.1'!A36</f>
        <v>FO3 Helse og omsorg</v>
      </c>
      <c r="B58" s="473"/>
      <c r="C58" s="237"/>
      <c r="D58" s="238"/>
      <c r="E58" s="238"/>
      <c r="F58" s="238"/>
      <c r="G58" s="238"/>
      <c r="H58" s="238"/>
      <c r="I58" s="238"/>
      <c r="J58" s="238"/>
      <c r="K58" s="238"/>
      <c r="L58" s="238"/>
      <c r="M58" s="238"/>
      <c r="N58" s="238"/>
      <c r="O58" s="238"/>
      <c r="P58" s="238"/>
      <c r="Q58" s="238"/>
      <c r="R58" s="238"/>
      <c r="S58" s="238"/>
    </row>
    <row r="59" spans="1:20" ht="16.5" customHeight="1" x14ac:dyDescent="0.35">
      <c r="A59" s="467" t="s">
        <v>173</v>
      </c>
      <c r="B59" s="467"/>
      <c r="C59" s="102">
        <v>4.9000000000000002E-2</v>
      </c>
      <c r="D59" s="295">
        <v>160</v>
      </c>
      <c r="E59" s="295">
        <v>114</v>
      </c>
      <c r="F59" s="295">
        <v>88</v>
      </c>
      <c r="G59" s="295">
        <v>56</v>
      </c>
      <c r="H59" s="295">
        <v>76</v>
      </c>
      <c r="I59" s="295">
        <v>85</v>
      </c>
      <c r="J59" s="295">
        <v>144</v>
      </c>
      <c r="K59" s="295">
        <v>172</v>
      </c>
      <c r="L59" s="295">
        <v>136</v>
      </c>
      <c r="M59" s="295">
        <v>128</v>
      </c>
      <c r="N59" s="295">
        <v>179</v>
      </c>
      <c r="O59" s="295">
        <v>282</v>
      </c>
      <c r="P59" s="295">
        <v>227</v>
      </c>
      <c r="Q59" s="295">
        <v>193</v>
      </c>
      <c r="R59" s="295">
        <v>235</v>
      </c>
      <c r="S59" s="126">
        <f>SUM(D59:R59)</f>
        <v>2275</v>
      </c>
      <c r="T59" s="97"/>
    </row>
    <row r="60" spans="1:20" ht="16.5" customHeight="1" x14ac:dyDescent="0.35">
      <c r="A60" s="467" t="s">
        <v>99</v>
      </c>
      <c r="B60" s="467"/>
      <c r="C60" s="100">
        <v>0.121</v>
      </c>
      <c r="D60" s="286">
        <v>2089</v>
      </c>
      <c r="E60" s="286">
        <v>1904</v>
      </c>
      <c r="F60" s="286">
        <v>1537</v>
      </c>
      <c r="G60" s="286">
        <v>1157</v>
      </c>
      <c r="H60" s="286">
        <v>1455</v>
      </c>
      <c r="I60" s="286">
        <v>624</v>
      </c>
      <c r="J60" s="286">
        <v>901</v>
      </c>
      <c r="K60" s="286">
        <v>1054</v>
      </c>
      <c r="L60" s="286">
        <v>961</v>
      </c>
      <c r="M60" s="286">
        <v>1369</v>
      </c>
      <c r="N60" s="286">
        <v>1260</v>
      </c>
      <c r="O60" s="286">
        <v>2047</v>
      </c>
      <c r="P60" s="286">
        <v>1643</v>
      </c>
      <c r="Q60" s="286">
        <v>1331</v>
      </c>
      <c r="R60" s="286">
        <v>1343</v>
      </c>
      <c r="S60" s="126">
        <f>SUM(D60:R60)</f>
        <v>20675</v>
      </c>
    </row>
    <row r="61" spans="1:20" ht="16.5" customHeight="1" x14ac:dyDescent="0.35">
      <c r="A61" s="467" t="s">
        <v>100</v>
      </c>
      <c r="B61" s="467"/>
      <c r="C61" s="100">
        <v>4.4999999999999998E-2</v>
      </c>
      <c r="D61" s="286">
        <v>134</v>
      </c>
      <c r="E61" s="286">
        <v>85</v>
      </c>
      <c r="F61" s="286">
        <v>47</v>
      </c>
      <c r="G61" s="286">
        <v>36</v>
      </c>
      <c r="H61" s="286">
        <v>78</v>
      </c>
      <c r="I61" s="286">
        <v>70</v>
      </c>
      <c r="J61" s="286">
        <v>99</v>
      </c>
      <c r="K61" s="286">
        <v>78</v>
      </c>
      <c r="L61" s="286">
        <v>113</v>
      </c>
      <c r="M61" s="286">
        <v>127</v>
      </c>
      <c r="N61" s="286">
        <v>163</v>
      </c>
      <c r="O61" s="286">
        <v>220</v>
      </c>
      <c r="P61" s="286">
        <v>121</v>
      </c>
      <c r="Q61" s="286">
        <v>122</v>
      </c>
      <c r="R61" s="286">
        <v>214</v>
      </c>
      <c r="S61" s="126">
        <f>SUM(D61:R61)</f>
        <v>1707</v>
      </c>
    </row>
    <row r="62" spans="1:20" ht="16.5" customHeight="1" x14ac:dyDescent="0.35">
      <c r="A62" s="467" t="s">
        <v>101</v>
      </c>
      <c r="B62" s="467"/>
      <c r="C62" s="100">
        <v>2.5000000000000001E-2</v>
      </c>
      <c r="D62" s="295">
        <f>D63*D64</f>
        <v>13123.906075680256</v>
      </c>
      <c r="E62" s="295">
        <f t="shared" ref="E62:R62" si="18">E63*E64</f>
        <v>11591.118335190935</v>
      </c>
      <c r="F62" s="295">
        <f t="shared" si="18"/>
        <v>9408.0155525926948</v>
      </c>
      <c r="G62" s="295">
        <f t="shared" si="18"/>
        <v>5989.0777941336019</v>
      </c>
      <c r="H62" s="295">
        <f t="shared" si="18"/>
        <v>9012.9808626934064</v>
      </c>
      <c r="I62" s="295">
        <f t="shared" si="18"/>
        <v>5031.688827107515</v>
      </c>
      <c r="J62" s="295">
        <f t="shared" si="18"/>
        <v>6553.4302666442609</v>
      </c>
      <c r="K62" s="295">
        <f t="shared" si="18"/>
        <v>6550.0098510696916</v>
      </c>
      <c r="L62" s="295">
        <f t="shared" si="18"/>
        <v>6201.0682267943912</v>
      </c>
      <c r="M62" s="295">
        <f t="shared" si="18"/>
        <v>7899.9017569505804</v>
      </c>
      <c r="N62" s="295">
        <f t="shared" si="18"/>
        <v>6984.2020889687874</v>
      </c>
      <c r="O62" s="295">
        <f t="shared" si="18"/>
        <v>10645.742212633319</v>
      </c>
      <c r="P62" s="295">
        <f t="shared" si="18"/>
        <v>9992.5951662926018</v>
      </c>
      <c r="Q62" s="295">
        <f t="shared" si="18"/>
        <v>8465.3154805409558</v>
      </c>
      <c r="R62" s="295">
        <f t="shared" si="18"/>
        <v>7691.8948674837029</v>
      </c>
      <c r="S62" s="126">
        <f>SUM(D62:R62)</f>
        <v>125140.9473647767</v>
      </c>
    </row>
    <row r="63" spans="1:20" ht="16.5" customHeight="1" x14ac:dyDescent="0.35">
      <c r="A63" s="467" t="s">
        <v>383</v>
      </c>
      <c r="B63" s="467"/>
      <c r="C63" s="100" t="s">
        <v>16</v>
      </c>
      <c r="D63" s="295">
        <v>8604</v>
      </c>
      <c r="E63" s="295">
        <v>7554</v>
      </c>
      <c r="F63" s="295">
        <v>5663</v>
      </c>
      <c r="G63" s="295">
        <v>5313</v>
      </c>
      <c r="H63" s="295">
        <v>10598</v>
      </c>
      <c r="I63" s="295">
        <v>6948</v>
      </c>
      <c r="J63" s="295">
        <v>9835</v>
      </c>
      <c r="K63" s="295">
        <v>9996</v>
      </c>
      <c r="L63" s="295">
        <v>5672</v>
      </c>
      <c r="M63" s="295">
        <v>5820</v>
      </c>
      <c r="N63" s="295">
        <v>6672</v>
      </c>
      <c r="O63" s="295">
        <v>9417</v>
      </c>
      <c r="P63" s="295">
        <v>10330</v>
      </c>
      <c r="Q63" s="295">
        <v>10787</v>
      </c>
      <c r="R63" s="295">
        <v>8136</v>
      </c>
      <c r="S63" s="126">
        <f t="shared" ref="S63:S66" si="19">SUM(D63:R63)</f>
        <v>121345</v>
      </c>
    </row>
    <row r="64" spans="1:20" ht="16.5" customHeight="1" x14ac:dyDescent="0.35">
      <c r="A64" s="467" t="s">
        <v>384</v>
      </c>
      <c r="B64" s="467"/>
      <c r="C64" s="100" t="s">
        <v>16</v>
      </c>
      <c r="D64" s="296">
        <v>1.5253261361785513</v>
      </c>
      <c r="E64" s="296">
        <v>1.5344345161756598</v>
      </c>
      <c r="F64" s="296">
        <v>1.661313005931961</v>
      </c>
      <c r="G64" s="296">
        <v>1.1272497259803504</v>
      </c>
      <c r="H64" s="296">
        <v>0.85044167415487881</v>
      </c>
      <c r="I64" s="296">
        <v>0.72419240459233092</v>
      </c>
      <c r="J64" s="296">
        <v>0.66633759701517647</v>
      </c>
      <c r="K64" s="296">
        <v>0.65526309034310637</v>
      </c>
      <c r="L64" s="296">
        <v>1.093277190901691</v>
      </c>
      <c r="M64" s="296">
        <v>1.3573714359021616</v>
      </c>
      <c r="N64" s="296">
        <v>1.0467928790420844</v>
      </c>
      <c r="O64" s="296">
        <v>1.1304812798803567</v>
      </c>
      <c r="P64" s="296">
        <v>0.96733738299057137</v>
      </c>
      <c r="Q64" s="296">
        <v>0.78477013817937846</v>
      </c>
      <c r="R64" s="296">
        <v>0.94541480672120237</v>
      </c>
      <c r="S64" s="124">
        <v>1</v>
      </c>
    </row>
    <row r="65" spans="1:20" ht="16.5" customHeight="1" x14ac:dyDescent="0.35">
      <c r="A65" s="467" t="s">
        <v>102</v>
      </c>
      <c r="B65" s="467"/>
      <c r="C65" s="100">
        <v>0.13</v>
      </c>
      <c r="D65" s="297">
        <v>74</v>
      </c>
      <c r="E65" s="297">
        <v>45</v>
      </c>
      <c r="F65" s="297">
        <v>51</v>
      </c>
      <c r="G65" s="297">
        <v>19</v>
      </c>
      <c r="H65" s="297">
        <v>52</v>
      </c>
      <c r="I65" s="297">
        <v>81</v>
      </c>
      <c r="J65" s="297">
        <v>89</v>
      </c>
      <c r="K65" s="297">
        <v>98</v>
      </c>
      <c r="L65" s="297">
        <v>63</v>
      </c>
      <c r="M65" s="297">
        <v>69</v>
      </c>
      <c r="N65" s="297">
        <v>83</v>
      </c>
      <c r="O65" s="297">
        <v>97</v>
      </c>
      <c r="P65" s="297">
        <v>86</v>
      </c>
      <c r="Q65" s="297">
        <v>80</v>
      </c>
      <c r="R65" s="297">
        <v>119</v>
      </c>
      <c r="S65" s="126">
        <f>SUM(D65:R65)</f>
        <v>1106</v>
      </c>
    </row>
    <row r="66" spans="1:20" ht="16.5" customHeight="1" x14ac:dyDescent="0.35">
      <c r="A66" s="467" t="s">
        <v>103</v>
      </c>
      <c r="B66" s="467"/>
      <c r="C66" s="100">
        <v>0.09</v>
      </c>
      <c r="D66" s="295">
        <v>1453</v>
      </c>
      <c r="E66" s="295">
        <v>1491</v>
      </c>
      <c r="F66" s="295">
        <v>1087</v>
      </c>
      <c r="G66" s="295">
        <v>1058</v>
      </c>
      <c r="H66" s="295">
        <v>1096</v>
      </c>
      <c r="I66" s="295">
        <v>411</v>
      </c>
      <c r="J66" s="295">
        <v>673</v>
      </c>
      <c r="K66" s="295">
        <v>808</v>
      </c>
      <c r="L66" s="295">
        <v>601</v>
      </c>
      <c r="M66" s="295">
        <v>733</v>
      </c>
      <c r="N66" s="295">
        <v>774</v>
      </c>
      <c r="O66" s="295">
        <v>1237</v>
      </c>
      <c r="P66" s="295">
        <v>914</v>
      </c>
      <c r="Q66" s="295">
        <v>740</v>
      </c>
      <c r="R66" s="295">
        <v>883</v>
      </c>
      <c r="S66" s="126">
        <f t="shared" si="19"/>
        <v>13959</v>
      </c>
    </row>
    <row r="67" spans="1:20" ht="16.5" customHeight="1" x14ac:dyDescent="0.35">
      <c r="A67" s="467" t="s">
        <v>104</v>
      </c>
      <c r="B67" s="467"/>
      <c r="C67" s="100">
        <v>4.8000000000000001E-2</v>
      </c>
      <c r="D67" s="130">
        <f>(D68+D69)*D70</f>
        <v>4534.7946028588331</v>
      </c>
      <c r="E67" s="130">
        <f t="shared" ref="E67:R67" si="20">(E68+E69)*E70</f>
        <v>4049.3726881875664</v>
      </c>
      <c r="F67" s="130">
        <f t="shared" si="20"/>
        <v>4146.6372628061745</v>
      </c>
      <c r="G67" s="130">
        <f t="shared" si="20"/>
        <v>2449.5136545553014</v>
      </c>
      <c r="H67" s="130">
        <f t="shared" si="20"/>
        <v>4851.7697510535836</v>
      </c>
      <c r="I67" s="130">
        <f t="shared" si="20"/>
        <v>3239.312625741496</v>
      </c>
      <c r="J67" s="130">
        <f t="shared" si="20"/>
        <v>3854.7629987327959</v>
      </c>
      <c r="K67" s="130">
        <f t="shared" si="20"/>
        <v>3058.7681057216205</v>
      </c>
      <c r="L67" s="130">
        <f t="shared" si="20"/>
        <v>2482.8325005377401</v>
      </c>
      <c r="M67" s="130">
        <f t="shared" si="20"/>
        <v>3164.0328170879388</v>
      </c>
      <c r="N67" s="130">
        <f t="shared" si="20"/>
        <v>3448.135743564626</v>
      </c>
      <c r="O67" s="130">
        <f t="shared" si="20"/>
        <v>5301.9572026388732</v>
      </c>
      <c r="P67" s="130">
        <f t="shared" si="20"/>
        <v>4045.4049356665696</v>
      </c>
      <c r="Q67" s="130">
        <f t="shared" si="20"/>
        <v>4254.2389190704107</v>
      </c>
      <c r="R67" s="130">
        <f t="shared" si="20"/>
        <v>2954.4212710037573</v>
      </c>
      <c r="S67" s="126">
        <f>SUM(D67:R67)</f>
        <v>55835.955079227293</v>
      </c>
    </row>
    <row r="68" spans="1:20" ht="16.5" customHeight="1" x14ac:dyDescent="0.35">
      <c r="A68" s="467" t="s">
        <v>385</v>
      </c>
      <c r="B68" s="467"/>
      <c r="C68" s="100" t="s">
        <v>16</v>
      </c>
      <c r="D68" s="295">
        <v>2954</v>
      </c>
      <c r="E68" s="295">
        <v>2633</v>
      </c>
      <c r="F68" s="295">
        <v>2509</v>
      </c>
      <c r="G68" s="295">
        <v>2199</v>
      </c>
      <c r="H68" s="295">
        <v>5686</v>
      </c>
      <c r="I68" s="295">
        <v>4482</v>
      </c>
      <c r="J68" s="295">
        <v>5787</v>
      </c>
      <c r="K68" s="295">
        <v>4652</v>
      </c>
      <c r="L68" s="295">
        <v>2264</v>
      </c>
      <c r="M68" s="295">
        <v>2332</v>
      </c>
      <c r="N68" s="295">
        <v>3304</v>
      </c>
      <c r="O68" s="295">
        <v>4679</v>
      </c>
      <c r="P68" s="295">
        <v>4178</v>
      </c>
      <c r="Q68" s="295">
        <v>5402</v>
      </c>
      <c r="R68" s="295">
        <v>3123</v>
      </c>
      <c r="S68" s="126">
        <f>SUM(D68:R68)</f>
        <v>56184</v>
      </c>
      <c r="T68" s="109"/>
    </row>
    <row r="69" spans="1:20" ht="16.5" customHeight="1" x14ac:dyDescent="0.35">
      <c r="A69" s="467" t="s">
        <v>386</v>
      </c>
      <c r="B69" s="467"/>
      <c r="C69" s="100" t="s">
        <v>16</v>
      </c>
      <c r="D69" s="295">
        <v>19</v>
      </c>
      <c r="E69" s="295">
        <v>6</v>
      </c>
      <c r="F69" s="295">
        <v>-13</v>
      </c>
      <c r="G69" s="295">
        <v>-26</v>
      </c>
      <c r="H69" s="295">
        <v>19</v>
      </c>
      <c r="I69" s="295">
        <v>-9</v>
      </c>
      <c r="J69" s="295">
        <v>-2</v>
      </c>
      <c r="K69" s="295">
        <v>16</v>
      </c>
      <c r="L69" s="295">
        <v>7</v>
      </c>
      <c r="M69" s="295">
        <v>-1</v>
      </c>
      <c r="N69" s="295">
        <v>-10</v>
      </c>
      <c r="O69" s="295">
        <v>11</v>
      </c>
      <c r="P69" s="295">
        <v>4</v>
      </c>
      <c r="Q69" s="295">
        <v>19</v>
      </c>
      <c r="R69" s="295">
        <v>2</v>
      </c>
      <c r="S69" s="126">
        <f>SUM(D69:R69)</f>
        <v>42</v>
      </c>
      <c r="T69" s="109"/>
    </row>
    <row r="70" spans="1:20" ht="16.5" customHeight="1" x14ac:dyDescent="0.35">
      <c r="A70" s="467" t="s">
        <v>387</v>
      </c>
      <c r="B70" s="467"/>
      <c r="C70" s="100" t="s">
        <v>16</v>
      </c>
      <c r="D70" s="129">
        <f>'Tabell 4.2-4.4'!D30</f>
        <v>1.5253261361785513</v>
      </c>
      <c r="E70" s="129">
        <f>'Tabell 4.2-4.4'!E30</f>
        <v>1.5344345161756598</v>
      </c>
      <c r="F70" s="129">
        <f>'Tabell 4.2-4.4'!F30</f>
        <v>1.661313005931961</v>
      </c>
      <c r="G70" s="129">
        <f>'Tabell 4.2-4.4'!G30</f>
        <v>1.1272497259803504</v>
      </c>
      <c r="H70" s="129">
        <f>'Tabell 4.2-4.4'!H30</f>
        <v>0.85044167415487881</v>
      </c>
      <c r="I70" s="129">
        <f>'Tabell 4.2-4.4'!I30</f>
        <v>0.72419240459233092</v>
      </c>
      <c r="J70" s="129">
        <f>'Tabell 4.2-4.4'!J30</f>
        <v>0.66633759701517647</v>
      </c>
      <c r="K70" s="129">
        <f>'Tabell 4.2-4.4'!K30</f>
        <v>0.65526309034310637</v>
      </c>
      <c r="L70" s="129">
        <f>'Tabell 4.2-4.4'!L30</f>
        <v>1.093277190901691</v>
      </c>
      <c r="M70" s="129">
        <f>'Tabell 4.2-4.4'!M30</f>
        <v>1.3573714359021616</v>
      </c>
      <c r="N70" s="129">
        <f>'Tabell 4.2-4.4'!N30</f>
        <v>1.0467928790420844</v>
      </c>
      <c r="O70" s="129">
        <f>'Tabell 4.2-4.4'!O30</f>
        <v>1.1304812798803567</v>
      </c>
      <c r="P70" s="129">
        <f>'Tabell 4.2-4.4'!P30</f>
        <v>0.96733738299057137</v>
      </c>
      <c r="Q70" s="129">
        <f>'Tabell 4.2-4.4'!Q30</f>
        <v>0.78477013817937846</v>
      </c>
      <c r="R70" s="129">
        <f>'Tabell 4.2-4.4'!R30</f>
        <v>0.94541480672120237</v>
      </c>
      <c r="S70" s="124">
        <v>1</v>
      </c>
    </row>
    <row r="71" spans="1:20" ht="16.5" customHeight="1" x14ac:dyDescent="0.35">
      <c r="A71" s="467" t="s">
        <v>105</v>
      </c>
      <c r="B71" s="467"/>
      <c r="C71" s="100">
        <v>3.7999999999999999E-2</v>
      </c>
      <c r="D71" s="295">
        <f>D72+D73</f>
        <v>1768</v>
      </c>
      <c r="E71" s="295">
        <f t="shared" ref="E71:R71" si="21">E72+E73</f>
        <v>1614</v>
      </c>
      <c r="F71" s="295">
        <f t="shared" si="21"/>
        <v>1563</v>
      </c>
      <c r="G71" s="295">
        <f t="shared" si="21"/>
        <v>1423</v>
      </c>
      <c r="H71" s="295">
        <f t="shared" si="21"/>
        <v>2890</v>
      </c>
      <c r="I71" s="295">
        <f t="shared" si="21"/>
        <v>1773</v>
      </c>
      <c r="J71" s="295">
        <f t="shared" si="21"/>
        <v>2095</v>
      </c>
      <c r="K71" s="295">
        <f t="shared" si="21"/>
        <v>1811</v>
      </c>
      <c r="L71" s="295">
        <f t="shared" si="21"/>
        <v>1112</v>
      </c>
      <c r="M71" s="295">
        <f t="shared" si="21"/>
        <v>1221</v>
      </c>
      <c r="N71" s="295">
        <f t="shared" si="21"/>
        <v>1396</v>
      </c>
      <c r="O71" s="295">
        <f t="shared" si="21"/>
        <v>2249</v>
      </c>
      <c r="P71" s="295">
        <f t="shared" si="21"/>
        <v>2045</v>
      </c>
      <c r="Q71" s="295">
        <f t="shared" si="21"/>
        <v>2177</v>
      </c>
      <c r="R71" s="295">
        <f t="shared" si="21"/>
        <v>1325</v>
      </c>
      <c r="S71" s="126">
        <f>SUM(D71:R71)</f>
        <v>26462</v>
      </c>
    </row>
    <row r="72" spans="1:20" ht="16.5" customHeight="1" x14ac:dyDescent="0.35">
      <c r="A72" s="467" t="s">
        <v>388</v>
      </c>
      <c r="B72" s="467"/>
      <c r="C72" s="100" t="s">
        <v>16</v>
      </c>
      <c r="D72" s="295">
        <v>1749</v>
      </c>
      <c r="E72" s="295">
        <v>1608</v>
      </c>
      <c r="F72" s="295">
        <v>1576</v>
      </c>
      <c r="G72" s="295">
        <v>1449</v>
      </c>
      <c r="H72" s="295">
        <v>2871</v>
      </c>
      <c r="I72" s="295">
        <v>1782</v>
      </c>
      <c r="J72" s="295">
        <v>2097</v>
      </c>
      <c r="K72" s="295">
        <v>1795</v>
      </c>
      <c r="L72" s="295">
        <v>1105</v>
      </c>
      <c r="M72" s="295">
        <v>1222</v>
      </c>
      <c r="N72" s="295">
        <v>1406</v>
      </c>
      <c r="O72" s="295">
        <v>2238</v>
      </c>
      <c r="P72" s="295">
        <v>2041</v>
      </c>
      <c r="Q72" s="295">
        <v>2158</v>
      </c>
      <c r="R72" s="295">
        <v>1323</v>
      </c>
      <c r="S72" s="126">
        <f>SUM(D72:R72)</f>
        <v>26420</v>
      </c>
    </row>
    <row r="73" spans="1:20" ht="16.5" customHeight="1" x14ac:dyDescent="0.35">
      <c r="A73" s="467" t="s">
        <v>389</v>
      </c>
      <c r="B73" s="467"/>
      <c r="C73" s="100" t="s">
        <v>16</v>
      </c>
      <c r="D73" s="295">
        <v>19</v>
      </c>
      <c r="E73" s="295">
        <v>6</v>
      </c>
      <c r="F73" s="295">
        <v>-13</v>
      </c>
      <c r="G73" s="295">
        <v>-26</v>
      </c>
      <c r="H73" s="295">
        <v>19</v>
      </c>
      <c r="I73" s="295">
        <v>-9</v>
      </c>
      <c r="J73" s="295">
        <v>-2</v>
      </c>
      <c r="K73" s="295">
        <v>16</v>
      </c>
      <c r="L73" s="295">
        <v>7</v>
      </c>
      <c r="M73" s="295">
        <v>-1</v>
      </c>
      <c r="N73" s="295">
        <v>-10</v>
      </c>
      <c r="O73" s="295">
        <v>11</v>
      </c>
      <c r="P73" s="295">
        <v>4</v>
      </c>
      <c r="Q73" s="295">
        <v>19</v>
      </c>
      <c r="R73" s="295">
        <v>2</v>
      </c>
      <c r="S73" s="126">
        <f>S69</f>
        <v>42</v>
      </c>
    </row>
    <row r="74" spans="1:20" ht="16.5" customHeight="1" x14ac:dyDescent="0.35">
      <c r="A74" s="467" t="s">
        <v>106</v>
      </c>
      <c r="B74" s="467"/>
      <c r="C74" s="100">
        <v>0.127</v>
      </c>
      <c r="D74" s="295">
        <f>D75+D76</f>
        <v>597</v>
      </c>
      <c r="E74" s="295">
        <f t="shared" ref="E74:R74" si="22">E75+E76</f>
        <v>527</v>
      </c>
      <c r="F74" s="295">
        <f t="shared" si="22"/>
        <v>508</v>
      </c>
      <c r="G74" s="295">
        <f t="shared" si="22"/>
        <v>585</v>
      </c>
      <c r="H74" s="295">
        <f t="shared" si="22"/>
        <v>1732</v>
      </c>
      <c r="I74" s="295">
        <f t="shared" si="22"/>
        <v>1338</v>
      </c>
      <c r="J74" s="295">
        <f t="shared" si="22"/>
        <v>1731</v>
      </c>
      <c r="K74" s="295">
        <f t="shared" si="22"/>
        <v>1497</v>
      </c>
      <c r="L74" s="295">
        <f t="shared" si="22"/>
        <v>766</v>
      </c>
      <c r="M74" s="295">
        <f t="shared" si="22"/>
        <v>767</v>
      </c>
      <c r="N74" s="295">
        <f t="shared" si="22"/>
        <v>1019</v>
      </c>
      <c r="O74" s="295">
        <f t="shared" si="22"/>
        <v>1291</v>
      </c>
      <c r="P74" s="295">
        <f t="shared" si="22"/>
        <v>1980</v>
      </c>
      <c r="Q74" s="295">
        <f t="shared" si="22"/>
        <v>1845</v>
      </c>
      <c r="R74" s="295">
        <f t="shared" si="22"/>
        <v>588</v>
      </c>
      <c r="S74" s="126">
        <f t="shared" ref="S74:S87" si="23">SUM(D74:R74)</f>
        <v>16771</v>
      </c>
    </row>
    <row r="75" spans="1:20" ht="16.5" customHeight="1" x14ac:dyDescent="0.35">
      <c r="A75" s="467" t="s">
        <v>390</v>
      </c>
      <c r="B75" s="467"/>
      <c r="C75" s="100" t="s">
        <v>16</v>
      </c>
      <c r="D75" s="295">
        <v>570</v>
      </c>
      <c r="E75" s="295">
        <v>529</v>
      </c>
      <c r="F75" s="295">
        <v>519</v>
      </c>
      <c r="G75" s="295">
        <v>615</v>
      </c>
      <c r="H75" s="295">
        <v>1727</v>
      </c>
      <c r="I75" s="295">
        <v>1358</v>
      </c>
      <c r="J75" s="295">
        <v>1722</v>
      </c>
      <c r="K75" s="295">
        <v>1490</v>
      </c>
      <c r="L75" s="295">
        <v>742</v>
      </c>
      <c r="M75" s="295">
        <v>807</v>
      </c>
      <c r="N75" s="295">
        <v>1026</v>
      </c>
      <c r="O75" s="295">
        <v>1294</v>
      </c>
      <c r="P75" s="295">
        <v>1949</v>
      </c>
      <c r="Q75" s="295">
        <v>1816</v>
      </c>
      <c r="R75" s="295">
        <v>591</v>
      </c>
      <c r="S75" s="126">
        <f t="shared" si="23"/>
        <v>16755</v>
      </c>
      <c r="T75" s="109"/>
    </row>
    <row r="76" spans="1:20" ht="16.5" customHeight="1" x14ac:dyDescent="0.35">
      <c r="A76" s="467" t="s">
        <v>391</v>
      </c>
      <c r="B76" s="467"/>
      <c r="C76" s="100" t="s">
        <v>16</v>
      </c>
      <c r="D76" s="295">
        <v>27</v>
      </c>
      <c r="E76" s="295">
        <v>-2</v>
      </c>
      <c r="F76" s="295">
        <v>-11</v>
      </c>
      <c r="G76" s="295">
        <v>-30</v>
      </c>
      <c r="H76" s="295">
        <v>5</v>
      </c>
      <c r="I76" s="295">
        <v>-20</v>
      </c>
      <c r="J76" s="295">
        <v>9</v>
      </c>
      <c r="K76" s="295">
        <v>7</v>
      </c>
      <c r="L76" s="295">
        <v>24</v>
      </c>
      <c r="M76" s="295">
        <v>-40</v>
      </c>
      <c r="N76" s="295">
        <v>-7</v>
      </c>
      <c r="O76" s="295">
        <v>-3</v>
      </c>
      <c r="P76" s="295">
        <v>31</v>
      </c>
      <c r="Q76" s="295">
        <v>29</v>
      </c>
      <c r="R76" s="295">
        <v>-3</v>
      </c>
      <c r="S76" s="126">
        <f t="shared" si="23"/>
        <v>16</v>
      </c>
      <c r="T76" s="109"/>
    </row>
    <row r="77" spans="1:20" ht="16.5" customHeight="1" x14ac:dyDescent="0.35">
      <c r="A77" s="467" t="s">
        <v>107</v>
      </c>
      <c r="B77" s="467"/>
      <c r="C77" s="100">
        <v>7.0000000000000007E-2</v>
      </c>
      <c r="D77" s="130">
        <f>D78+D79</f>
        <v>425</v>
      </c>
      <c r="E77" s="130">
        <f t="shared" ref="E77:R77" si="24">E78+E79</f>
        <v>373</v>
      </c>
      <c r="F77" s="130">
        <f t="shared" si="24"/>
        <v>408</v>
      </c>
      <c r="G77" s="130">
        <f t="shared" si="24"/>
        <v>402</v>
      </c>
      <c r="H77" s="130">
        <f t="shared" si="24"/>
        <v>1082</v>
      </c>
      <c r="I77" s="130">
        <f t="shared" si="24"/>
        <v>747</v>
      </c>
      <c r="J77" s="130">
        <f t="shared" si="24"/>
        <v>944</v>
      </c>
      <c r="K77" s="130">
        <f t="shared" si="24"/>
        <v>839</v>
      </c>
      <c r="L77" s="130">
        <f t="shared" si="24"/>
        <v>511</v>
      </c>
      <c r="M77" s="130">
        <f t="shared" si="24"/>
        <v>531</v>
      </c>
      <c r="N77" s="130">
        <f t="shared" si="24"/>
        <v>585</v>
      </c>
      <c r="O77" s="130">
        <f t="shared" si="24"/>
        <v>824</v>
      </c>
      <c r="P77" s="130">
        <f t="shared" si="24"/>
        <v>1264</v>
      </c>
      <c r="Q77" s="130">
        <f t="shared" si="24"/>
        <v>1058</v>
      </c>
      <c r="R77" s="130">
        <f t="shared" si="24"/>
        <v>339</v>
      </c>
      <c r="S77" s="126">
        <f t="shared" si="23"/>
        <v>10332</v>
      </c>
      <c r="T77" s="109"/>
    </row>
    <row r="78" spans="1:20" ht="16.5" customHeight="1" x14ac:dyDescent="0.35">
      <c r="A78" s="467" t="s">
        <v>392</v>
      </c>
      <c r="B78" s="467"/>
      <c r="C78" s="100" t="s">
        <v>16</v>
      </c>
      <c r="D78" s="130">
        <v>398</v>
      </c>
      <c r="E78" s="130">
        <v>375</v>
      </c>
      <c r="F78" s="130">
        <v>419</v>
      </c>
      <c r="G78" s="130">
        <v>432</v>
      </c>
      <c r="H78" s="130">
        <v>1077</v>
      </c>
      <c r="I78" s="130">
        <v>767</v>
      </c>
      <c r="J78" s="130">
        <v>935</v>
      </c>
      <c r="K78" s="130">
        <v>832</v>
      </c>
      <c r="L78" s="130">
        <v>487</v>
      </c>
      <c r="M78" s="130">
        <v>571</v>
      </c>
      <c r="N78" s="130">
        <v>592</v>
      </c>
      <c r="O78" s="130">
        <v>827</v>
      </c>
      <c r="P78" s="130">
        <v>1233</v>
      </c>
      <c r="Q78" s="130">
        <v>1029</v>
      </c>
      <c r="R78" s="130">
        <v>342</v>
      </c>
      <c r="S78" s="126">
        <f t="shared" si="23"/>
        <v>10316</v>
      </c>
    </row>
    <row r="79" spans="1:20" ht="16.5" customHeight="1" x14ac:dyDescent="0.35">
      <c r="A79" s="467" t="s">
        <v>393</v>
      </c>
      <c r="B79" s="467"/>
      <c r="C79" s="100" t="s">
        <v>16</v>
      </c>
      <c r="D79" s="295">
        <v>27</v>
      </c>
      <c r="E79" s="295">
        <v>-2</v>
      </c>
      <c r="F79" s="295">
        <v>-11</v>
      </c>
      <c r="G79" s="295">
        <v>-30</v>
      </c>
      <c r="H79" s="295">
        <v>5</v>
      </c>
      <c r="I79" s="295">
        <v>-20</v>
      </c>
      <c r="J79" s="295">
        <v>9</v>
      </c>
      <c r="K79" s="295">
        <v>7</v>
      </c>
      <c r="L79" s="295">
        <v>24</v>
      </c>
      <c r="M79" s="295">
        <v>-40</v>
      </c>
      <c r="N79" s="295">
        <v>-7</v>
      </c>
      <c r="O79" s="295">
        <v>-3</v>
      </c>
      <c r="P79" s="295">
        <v>31</v>
      </c>
      <c r="Q79" s="295">
        <v>29</v>
      </c>
      <c r="R79" s="295">
        <v>-3</v>
      </c>
      <c r="S79" s="126">
        <f t="shared" si="23"/>
        <v>16</v>
      </c>
    </row>
    <row r="80" spans="1:20" ht="16.5" customHeight="1" x14ac:dyDescent="0.35">
      <c r="A80" s="467" t="s">
        <v>108</v>
      </c>
      <c r="B80" s="467"/>
      <c r="C80" s="100">
        <v>0.16</v>
      </c>
      <c r="D80" s="295">
        <f>D81+D82</f>
        <v>178</v>
      </c>
      <c r="E80" s="295">
        <f t="shared" ref="E80:R80" si="25">E81+E82</f>
        <v>149</v>
      </c>
      <c r="F80" s="295">
        <f t="shared" si="25"/>
        <v>151</v>
      </c>
      <c r="G80" s="295">
        <f t="shared" si="25"/>
        <v>159</v>
      </c>
      <c r="H80" s="295">
        <f t="shared" si="25"/>
        <v>468</v>
      </c>
      <c r="I80" s="295">
        <f t="shared" si="25"/>
        <v>404</v>
      </c>
      <c r="J80" s="295">
        <f t="shared" si="25"/>
        <v>518</v>
      </c>
      <c r="K80" s="295">
        <f t="shared" si="25"/>
        <v>464</v>
      </c>
      <c r="L80" s="295">
        <f t="shared" si="25"/>
        <v>267</v>
      </c>
      <c r="M80" s="295">
        <f t="shared" si="25"/>
        <v>205</v>
      </c>
      <c r="N80" s="295">
        <f t="shared" si="25"/>
        <v>186</v>
      </c>
      <c r="O80" s="295">
        <f t="shared" si="25"/>
        <v>338</v>
      </c>
      <c r="P80" s="295">
        <f t="shared" si="25"/>
        <v>654</v>
      </c>
      <c r="Q80" s="295">
        <f t="shared" si="25"/>
        <v>641</v>
      </c>
      <c r="R80" s="295">
        <f t="shared" si="25"/>
        <v>136</v>
      </c>
      <c r="S80" s="126">
        <f t="shared" si="23"/>
        <v>4918</v>
      </c>
    </row>
    <row r="81" spans="1:19" ht="16.5" customHeight="1" x14ac:dyDescent="0.35">
      <c r="A81" s="467" t="s">
        <v>394</v>
      </c>
      <c r="B81" s="467"/>
      <c r="C81" s="100" t="s">
        <v>16</v>
      </c>
      <c r="D81" s="295">
        <v>154</v>
      </c>
      <c r="E81" s="295">
        <v>164</v>
      </c>
      <c r="F81" s="295">
        <v>169</v>
      </c>
      <c r="G81" s="295">
        <v>193</v>
      </c>
      <c r="H81" s="295">
        <v>451</v>
      </c>
      <c r="I81" s="295">
        <v>437</v>
      </c>
      <c r="J81" s="295">
        <v>509</v>
      </c>
      <c r="K81" s="295">
        <v>466</v>
      </c>
      <c r="L81" s="295">
        <v>237</v>
      </c>
      <c r="M81" s="295">
        <v>237</v>
      </c>
      <c r="N81" s="295">
        <v>207</v>
      </c>
      <c r="O81" s="295">
        <v>338</v>
      </c>
      <c r="P81" s="295">
        <v>614</v>
      </c>
      <c r="Q81" s="295">
        <v>593</v>
      </c>
      <c r="R81" s="295">
        <v>141</v>
      </c>
      <c r="S81" s="126">
        <f t="shared" si="23"/>
        <v>4910</v>
      </c>
    </row>
    <row r="82" spans="1:19" ht="16.5" customHeight="1" x14ac:dyDescent="0.35">
      <c r="A82" s="467" t="s">
        <v>395</v>
      </c>
      <c r="B82" s="467"/>
      <c r="C82" s="100" t="s">
        <v>16</v>
      </c>
      <c r="D82" s="295">
        <v>24</v>
      </c>
      <c r="E82" s="295">
        <v>-15</v>
      </c>
      <c r="F82" s="295">
        <v>-18</v>
      </c>
      <c r="G82" s="295">
        <v>-34</v>
      </c>
      <c r="H82" s="295">
        <v>17</v>
      </c>
      <c r="I82" s="295">
        <v>-33</v>
      </c>
      <c r="J82" s="295">
        <v>9</v>
      </c>
      <c r="K82" s="295">
        <v>-2</v>
      </c>
      <c r="L82" s="295">
        <v>30</v>
      </c>
      <c r="M82" s="295">
        <v>-32</v>
      </c>
      <c r="N82" s="295">
        <v>-21</v>
      </c>
      <c r="O82" s="295">
        <v>0</v>
      </c>
      <c r="P82" s="295">
        <v>40</v>
      </c>
      <c r="Q82" s="295">
        <v>48</v>
      </c>
      <c r="R82" s="295">
        <v>-5</v>
      </c>
      <c r="S82" s="126">
        <f t="shared" si="23"/>
        <v>8</v>
      </c>
    </row>
    <row r="83" spans="1:19" ht="16.5" customHeight="1" x14ac:dyDescent="0.35">
      <c r="A83" s="467" t="s">
        <v>109</v>
      </c>
      <c r="B83" s="467"/>
      <c r="C83" s="100">
        <v>6.7000000000000004E-2</v>
      </c>
      <c r="D83" s="286">
        <v>897</v>
      </c>
      <c r="E83" s="286">
        <v>786</v>
      </c>
      <c r="F83" s="286">
        <v>747</v>
      </c>
      <c r="G83" s="286">
        <v>342</v>
      </c>
      <c r="H83" s="286">
        <v>545</v>
      </c>
      <c r="I83" s="286">
        <v>320</v>
      </c>
      <c r="J83" s="286">
        <v>420</v>
      </c>
      <c r="K83" s="286">
        <v>608</v>
      </c>
      <c r="L83" s="286">
        <v>772</v>
      </c>
      <c r="M83" s="286">
        <v>1150</v>
      </c>
      <c r="N83" s="286">
        <v>1480</v>
      </c>
      <c r="O83" s="286">
        <v>1889</v>
      </c>
      <c r="P83" s="286">
        <v>1575</v>
      </c>
      <c r="Q83" s="286">
        <v>1022</v>
      </c>
      <c r="R83" s="287">
        <v>971</v>
      </c>
      <c r="S83" s="126">
        <f t="shared" si="23"/>
        <v>13524</v>
      </c>
    </row>
    <row r="84" spans="1:19" ht="16.5" customHeight="1" x14ac:dyDescent="0.35">
      <c r="A84" s="467" t="s">
        <v>132</v>
      </c>
      <c r="B84" s="467"/>
      <c r="C84" s="100">
        <v>0.01</v>
      </c>
      <c r="D84" s="295">
        <v>98</v>
      </c>
      <c r="E84" s="295">
        <v>78</v>
      </c>
      <c r="F84" s="295">
        <v>74</v>
      </c>
      <c r="G84" s="295">
        <v>75</v>
      </c>
      <c r="H84" s="295">
        <v>175</v>
      </c>
      <c r="I84" s="295">
        <v>131</v>
      </c>
      <c r="J84" s="295">
        <v>145</v>
      </c>
      <c r="K84" s="295">
        <v>116</v>
      </c>
      <c r="L84" s="295">
        <v>75</v>
      </c>
      <c r="M84" s="295">
        <v>96</v>
      </c>
      <c r="N84" s="295">
        <v>115</v>
      </c>
      <c r="O84" s="295">
        <v>153</v>
      </c>
      <c r="P84" s="295">
        <v>154</v>
      </c>
      <c r="Q84" s="295">
        <v>160</v>
      </c>
      <c r="R84" s="295">
        <v>100</v>
      </c>
      <c r="S84" s="126">
        <f t="shared" si="23"/>
        <v>1745</v>
      </c>
    </row>
    <row r="85" spans="1:19" ht="16.5" customHeight="1" x14ac:dyDescent="0.35">
      <c r="A85" s="467" t="s">
        <v>133</v>
      </c>
      <c r="B85" s="467"/>
      <c r="C85" s="100">
        <v>0.01</v>
      </c>
      <c r="D85" s="295">
        <v>1101</v>
      </c>
      <c r="E85" s="295">
        <v>967</v>
      </c>
      <c r="F85" s="295">
        <v>979</v>
      </c>
      <c r="G85" s="295">
        <v>958</v>
      </c>
      <c r="H85" s="295">
        <v>2591</v>
      </c>
      <c r="I85" s="295">
        <v>2017</v>
      </c>
      <c r="J85" s="295">
        <v>2435</v>
      </c>
      <c r="K85" s="295">
        <v>2045</v>
      </c>
      <c r="L85" s="295">
        <v>1065</v>
      </c>
      <c r="M85" s="295">
        <v>1131</v>
      </c>
      <c r="N85" s="295">
        <v>1511</v>
      </c>
      <c r="O85" s="295">
        <v>2038</v>
      </c>
      <c r="P85" s="295">
        <v>2461</v>
      </c>
      <c r="Q85" s="295">
        <v>2572</v>
      </c>
      <c r="R85" s="295">
        <v>1070</v>
      </c>
      <c r="S85" s="126">
        <f>SUM(D85:R85)</f>
        <v>24941</v>
      </c>
    </row>
    <row r="86" spans="1:19" ht="16.5" customHeight="1" x14ac:dyDescent="0.35">
      <c r="A86" s="467" t="s">
        <v>134</v>
      </c>
      <c r="B86" s="467"/>
      <c r="C86" s="106">
        <v>0.01</v>
      </c>
      <c r="D86" s="295">
        <v>135</v>
      </c>
      <c r="E86" s="295">
        <v>154</v>
      </c>
      <c r="F86" s="295">
        <v>138</v>
      </c>
      <c r="G86" s="295">
        <v>125</v>
      </c>
      <c r="H86" s="295">
        <v>252</v>
      </c>
      <c r="I86" s="295">
        <v>173</v>
      </c>
      <c r="J86" s="295">
        <v>243</v>
      </c>
      <c r="K86" s="295">
        <v>184</v>
      </c>
      <c r="L86" s="295">
        <v>96</v>
      </c>
      <c r="M86" s="295">
        <v>130</v>
      </c>
      <c r="N86" s="295">
        <v>187</v>
      </c>
      <c r="O86" s="295">
        <v>262</v>
      </c>
      <c r="P86" s="295">
        <v>200</v>
      </c>
      <c r="Q86" s="295">
        <v>218</v>
      </c>
      <c r="R86" s="295">
        <v>158</v>
      </c>
      <c r="S86" s="126">
        <f>SUM(D86:R86)</f>
        <v>2655</v>
      </c>
    </row>
    <row r="87" spans="1:19" ht="16.5" customHeight="1" thickBot="1" x14ac:dyDescent="0.4">
      <c r="A87" s="441" t="str">
        <f>'Tabell 3.1'!A68</f>
        <v>Fordelingsnøkkel FO3</v>
      </c>
      <c r="B87" s="441"/>
      <c r="C87" s="412" t="s">
        <v>16</v>
      </c>
      <c r="D87" s="410">
        <f>(D59/$S$59*$C$59+D60/$S$60*$C$60+D61/$S$61*$C$61+D62/$S$62*$C$62+D65/$S$65*$C$65+D66/$S$66*$C$66+D67/$S$67*$C$67+D71/$S$71*$C$71+D74/$S$74*$C$74+D77/$S$77*$C$77+D80/$S$80*$C$80+D83/$S$83*$C$83+D84/$S$84*$C$84+D85/$S$85*$C$85+D86/$S$86*$C$86)*100</f>
        <v>6.5476367029409772</v>
      </c>
      <c r="E87" s="410">
        <f t="shared" ref="E87:R87" si="26">(E59/$S$59*$C$59+E60/$S$60*$C$60+E61/$S$61*$C$61+E62/$S$62*$C$62+E65/$S$65*$C$65+E66/$S$66*$C$66+E67/$S$67*$C$67+E71/$S$71*$C$71+E74/$S$74*$C$74+E77/$S$77*$C$77+E80/$S$80*$C$80+E83/$S$83*$C$83+E84/$S$84*$C$84+E85/$S$85*$C$85+E86/$S$86*$C$86)*100</f>
        <v>5.5530268365861684</v>
      </c>
      <c r="F87" s="410">
        <f t="shared" si="26"/>
        <v>4.9382101016321061</v>
      </c>
      <c r="G87" s="410">
        <f t="shared" si="26"/>
        <v>3.8632277551465402</v>
      </c>
      <c r="H87" s="410">
        <f t="shared" si="26"/>
        <v>7.6871533733261872</v>
      </c>
      <c r="I87" s="410">
        <f t="shared" si="26"/>
        <v>5.7967757365257588</v>
      </c>
      <c r="J87" s="410">
        <f t="shared" si="26"/>
        <v>7.4575640693517142</v>
      </c>
      <c r="K87" s="410">
        <f t="shared" si="26"/>
        <v>7.2502436864858968</v>
      </c>
      <c r="L87" s="410">
        <f t="shared" si="26"/>
        <v>5.0774546146857062</v>
      </c>
      <c r="M87" s="410">
        <f t="shared" si="26"/>
        <v>5.6270469308114537</v>
      </c>
      <c r="N87" s="410">
        <f t="shared" si="26"/>
        <v>6.3669374564043455</v>
      </c>
      <c r="O87" s="410">
        <f t="shared" si="26"/>
        <v>9.1539067432425387</v>
      </c>
      <c r="P87" s="410">
        <f t="shared" si="26"/>
        <v>9.7366448437131528</v>
      </c>
      <c r="Q87" s="410">
        <f t="shared" si="26"/>
        <v>8.7637534841394213</v>
      </c>
      <c r="R87" s="410">
        <f t="shared" si="26"/>
        <v>6.1804176650080418</v>
      </c>
      <c r="S87" s="410">
        <f t="shared" si="23"/>
        <v>100</v>
      </c>
    </row>
    <row r="88" spans="1:19" ht="16.5" customHeight="1" thickBot="1" x14ac:dyDescent="0.4">
      <c r="A88" s="426"/>
      <c r="B88" s="426"/>
      <c r="C88" s="92"/>
      <c r="D88" s="22"/>
      <c r="E88" s="22"/>
      <c r="F88" s="22"/>
      <c r="G88" s="22"/>
      <c r="H88" s="22"/>
      <c r="I88" s="22"/>
      <c r="J88" s="22"/>
      <c r="K88" s="22"/>
      <c r="L88" s="22"/>
      <c r="M88" s="22"/>
      <c r="N88" s="22"/>
      <c r="O88" s="22"/>
      <c r="P88" s="22"/>
      <c r="Q88" s="22"/>
      <c r="R88" s="22"/>
      <c r="S88" s="22"/>
    </row>
    <row r="89" spans="1:19" ht="16.5" customHeight="1" x14ac:dyDescent="0.35">
      <c r="A89" s="446" t="str">
        <f>'Tabell 2.3'!A74</f>
        <v>FO4A Sosiale tjenester</v>
      </c>
      <c r="B89" s="446"/>
      <c r="C89" s="243"/>
      <c r="D89" s="244"/>
      <c r="E89" s="244"/>
      <c r="F89" s="244"/>
      <c r="G89" s="244"/>
      <c r="H89" s="244"/>
      <c r="I89" s="244"/>
      <c r="J89" s="244"/>
      <c r="K89" s="244"/>
      <c r="L89" s="244"/>
      <c r="M89" s="244"/>
      <c r="N89" s="244"/>
      <c r="O89" s="244"/>
      <c r="P89" s="244"/>
      <c r="Q89" s="244"/>
      <c r="R89" s="244"/>
      <c r="S89" s="244"/>
    </row>
    <row r="90" spans="1:19" ht="16.5" customHeight="1" x14ac:dyDescent="0.35">
      <c r="A90" s="491" t="s">
        <v>110</v>
      </c>
      <c r="B90" s="491"/>
      <c r="C90" s="100">
        <v>0.22</v>
      </c>
      <c r="D90" s="298">
        <v>2958</v>
      </c>
      <c r="E90" s="298">
        <v>2452</v>
      </c>
      <c r="F90" s="298">
        <v>1600</v>
      </c>
      <c r="G90" s="298">
        <v>1223</v>
      </c>
      <c r="H90" s="298">
        <v>1453</v>
      </c>
      <c r="I90" s="298">
        <v>418</v>
      </c>
      <c r="J90" s="298">
        <v>635</v>
      </c>
      <c r="K90" s="298">
        <v>831</v>
      </c>
      <c r="L90" s="298">
        <v>1428</v>
      </c>
      <c r="M90" s="298">
        <v>1383</v>
      </c>
      <c r="N90" s="298">
        <v>1975</v>
      </c>
      <c r="O90" s="298">
        <v>2212</v>
      </c>
      <c r="P90" s="298">
        <v>1119</v>
      </c>
      <c r="Q90" s="298">
        <v>853</v>
      </c>
      <c r="R90" s="298">
        <v>1947</v>
      </c>
      <c r="S90" s="125">
        <f>SUM(D90:R90)</f>
        <v>22487</v>
      </c>
    </row>
    <row r="91" spans="1:19" ht="16.5" customHeight="1" x14ac:dyDescent="0.35">
      <c r="A91" s="491" t="s">
        <v>125</v>
      </c>
      <c r="B91" s="491"/>
      <c r="C91" s="100">
        <v>0.18</v>
      </c>
      <c r="D91" s="298">
        <v>3344</v>
      </c>
      <c r="E91" s="298">
        <v>2010</v>
      </c>
      <c r="F91" s="298">
        <v>1311</v>
      </c>
      <c r="G91" s="298">
        <v>779</v>
      </c>
      <c r="H91" s="298">
        <v>942</v>
      </c>
      <c r="I91" s="298">
        <v>370</v>
      </c>
      <c r="J91" s="298">
        <v>483</v>
      </c>
      <c r="K91" s="298">
        <v>743</v>
      </c>
      <c r="L91" s="298">
        <v>1975</v>
      </c>
      <c r="M91" s="298">
        <v>1745</v>
      </c>
      <c r="N91" s="298">
        <v>3228</v>
      </c>
      <c r="O91" s="298">
        <v>3149</v>
      </c>
      <c r="P91" s="298">
        <v>1426</v>
      </c>
      <c r="Q91" s="298">
        <v>741</v>
      </c>
      <c r="R91" s="298">
        <v>3453</v>
      </c>
      <c r="S91" s="125">
        <f t="shared" ref="S91:S98" si="27">SUM(D91:R91)</f>
        <v>25699</v>
      </c>
    </row>
    <row r="92" spans="1:19" ht="16.5" customHeight="1" x14ac:dyDescent="0.35">
      <c r="A92" s="491" t="s">
        <v>111</v>
      </c>
      <c r="B92" s="491"/>
      <c r="C92" s="100">
        <v>0.18</v>
      </c>
      <c r="D92" s="298">
        <v>10845</v>
      </c>
      <c r="E92" s="298">
        <v>9488</v>
      </c>
      <c r="F92" s="298">
        <v>5250</v>
      </c>
      <c r="G92" s="298">
        <v>4410</v>
      </c>
      <c r="H92" s="298">
        <v>6004</v>
      </c>
      <c r="I92" s="298">
        <v>2560</v>
      </c>
      <c r="J92" s="298">
        <v>3058</v>
      </c>
      <c r="K92" s="298">
        <v>4212</v>
      </c>
      <c r="L92" s="298">
        <v>6794</v>
      </c>
      <c r="M92" s="298">
        <v>7007</v>
      </c>
      <c r="N92" s="298">
        <v>9229</v>
      </c>
      <c r="O92" s="298">
        <v>12841</v>
      </c>
      <c r="P92" s="298">
        <v>5739</v>
      </c>
      <c r="Q92" s="298">
        <v>3478</v>
      </c>
      <c r="R92" s="298">
        <v>9548</v>
      </c>
      <c r="S92" s="125">
        <f t="shared" si="27"/>
        <v>100463</v>
      </c>
    </row>
    <row r="93" spans="1:19" ht="16.5" customHeight="1" x14ac:dyDescent="0.35">
      <c r="A93" s="467" t="s">
        <v>112</v>
      </c>
      <c r="B93" s="467"/>
      <c r="C93" s="100">
        <v>0.04</v>
      </c>
      <c r="D93" s="298">
        <v>1073</v>
      </c>
      <c r="E93" s="298">
        <v>786</v>
      </c>
      <c r="F93" s="298">
        <v>488</v>
      </c>
      <c r="G93" s="298">
        <v>333</v>
      </c>
      <c r="H93" s="298">
        <v>477</v>
      </c>
      <c r="I93" s="298">
        <v>185</v>
      </c>
      <c r="J93" s="298">
        <v>255</v>
      </c>
      <c r="K93" s="298">
        <v>341</v>
      </c>
      <c r="L93" s="298">
        <v>672</v>
      </c>
      <c r="M93" s="298">
        <v>535</v>
      </c>
      <c r="N93" s="298">
        <v>856</v>
      </c>
      <c r="O93" s="298">
        <v>931</v>
      </c>
      <c r="P93" s="298">
        <v>498</v>
      </c>
      <c r="Q93" s="298">
        <v>355</v>
      </c>
      <c r="R93" s="298">
        <v>995</v>
      </c>
      <c r="S93" s="125">
        <f t="shared" si="27"/>
        <v>8780</v>
      </c>
    </row>
    <row r="94" spans="1:19" ht="16.5" customHeight="1" x14ac:dyDescent="0.35">
      <c r="A94" s="491" t="s">
        <v>113</v>
      </c>
      <c r="B94" s="491"/>
      <c r="C94" s="100">
        <v>0.02</v>
      </c>
      <c r="D94" s="298">
        <v>1918</v>
      </c>
      <c r="E94" s="298">
        <v>1515</v>
      </c>
      <c r="F94" s="298">
        <v>2182</v>
      </c>
      <c r="G94" s="298">
        <v>477</v>
      </c>
      <c r="H94" s="298">
        <v>665</v>
      </c>
      <c r="I94" s="298">
        <v>313</v>
      </c>
      <c r="J94" s="298">
        <v>603</v>
      </c>
      <c r="K94" s="298">
        <v>507</v>
      </c>
      <c r="L94" s="298">
        <v>487</v>
      </c>
      <c r="M94" s="298">
        <v>658</v>
      </c>
      <c r="N94" s="298">
        <v>603</v>
      </c>
      <c r="O94" s="298">
        <v>861</v>
      </c>
      <c r="P94" s="298">
        <v>898</v>
      </c>
      <c r="Q94" s="298">
        <v>518</v>
      </c>
      <c r="R94" s="298">
        <v>593</v>
      </c>
      <c r="S94" s="125">
        <f t="shared" si="27"/>
        <v>12798</v>
      </c>
    </row>
    <row r="95" spans="1:19" ht="16.5" customHeight="1" x14ac:dyDescent="0.35">
      <c r="A95" s="467" t="s">
        <v>114</v>
      </c>
      <c r="B95" s="467"/>
      <c r="C95" s="100">
        <v>0.15</v>
      </c>
      <c r="D95" s="298">
        <v>272</v>
      </c>
      <c r="E95" s="298">
        <v>285</v>
      </c>
      <c r="F95" s="298">
        <v>181</v>
      </c>
      <c r="G95" s="298">
        <v>157</v>
      </c>
      <c r="H95" s="298">
        <v>195</v>
      </c>
      <c r="I95" s="298">
        <v>112</v>
      </c>
      <c r="J95" s="298">
        <v>178</v>
      </c>
      <c r="K95" s="298">
        <v>194</v>
      </c>
      <c r="L95" s="298">
        <v>135</v>
      </c>
      <c r="M95" s="298">
        <v>102</v>
      </c>
      <c r="N95" s="298">
        <v>122</v>
      </c>
      <c r="O95" s="298">
        <v>190</v>
      </c>
      <c r="P95" s="298">
        <v>157</v>
      </c>
      <c r="Q95" s="298">
        <v>148</v>
      </c>
      <c r="R95" s="298">
        <v>169</v>
      </c>
      <c r="S95" s="125">
        <f t="shared" si="27"/>
        <v>2597</v>
      </c>
    </row>
    <row r="96" spans="1:19" ht="16.5" customHeight="1" x14ac:dyDescent="0.35">
      <c r="A96" s="467" t="s">
        <v>115</v>
      </c>
      <c r="B96" s="467"/>
      <c r="C96" s="100">
        <v>0.06</v>
      </c>
      <c r="D96" s="298">
        <v>2843</v>
      </c>
      <c r="E96" s="298">
        <v>3019</v>
      </c>
      <c r="F96" s="298">
        <v>1638</v>
      </c>
      <c r="G96" s="298">
        <v>1715</v>
      </c>
      <c r="H96" s="298">
        <v>2066</v>
      </c>
      <c r="I96" s="298">
        <v>608</v>
      </c>
      <c r="J96" s="298">
        <v>793</v>
      </c>
      <c r="K96" s="298">
        <v>1057</v>
      </c>
      <c r="L96" s="298">
        <v>1394</v>
      </c>
      <c r="M96" s="298">
        <v>1398</v>
      </c>
      <c r="N96" s="298">
        <v>1783</v>
      </c>
      <c r="O96" s="298">
        <v>2489</v>
      </c>
      <c r="P96" s="298">
        <v>1315</v>
      </c>
      <c r="Q96" s="298">
        <v>1169</v>
      </c>
      <c r="R96" s="298">
        <v>1922</v>
      </c>
      <c r="S96" s="131">
        <f>SUM(D96:R96)</f>
        <v>25209</v>
      </c>
    </row>
    <row r="97" spans="1:19" ht="16.5" customHeight="1" x14ac:dyDescent="0.35">
      <c r="A97" s="491" t="s">
        <v>116</v>
      </c>
      <c r="B97" s="491"/>
      <c r="C97" s="100">
        <v>0.11000000000000001</v>
      </c>
      <c r="D97" s="298">
        <v>299</v>
      </c>
      <c r="E97" s="298">
        <v>320</v>
      </c>
      <c r="F97" s="298">
        <v>148</v>
      </c>
      <c r="G97" s="298">
        <v>209</v>
      </c>
      <c r="H97" s="298">
        <v>301</v>
      </c>
      <c r="I97" s="298">
        <v>68</v>
      </c>
      <c r="J97" s="298">
        <v>92</v>
      </c>
      <c r="K97" s="298">
        <v>120</v>
      </c>
      <c r="L97" s="298">
        <v>136</v>
      </c>
      <c r="M97" s="298">
        <v>91</v>
      </c>
      <c r="N97" s="298">
        <v>118</v>
      </c>
      <c r="O97" s="298">
        <v>154</v>
      </c>
      <c r="P97" s="298">
        <v>114</v>
      </c>
      <c r="Q97" s="298">
        <v>133</v>
      </c>
      <c r="R97" s="298">
        <v>124</v>
      </c>
      <c r="S97" s="125">
        <f t="shared" si="27"/>
        <v>2427</v>
      </c>
    </row>
    <row r="98" spans="1:19" ht="16.5" customHeight="1" x14ac:dyDescent="0.35">
      <c r="A98" s="491" t="s">
        <v>117</v>
      </c>
      <c r="B98" s="491"/>
      <c r="C98" s="132">
        <v>0.04</v>
      </c>
      <c r="D98" s="298">
        <v>123</v>
      </c>
      <c r="E98" s="298">
        <v>85</v>
      </c>
      <c r="F98" s="298">
        <v>59</v>
      </c>
      <c r="G98" s="298">
        <v>27</v>
      </c>
      <c r="H98" s="298">
        <v>34</v>
      </c>
      <c r="I98" s="298">
        <v>8</v>
      </c>
      <c r="J98" s="298">
        <v>18</v>
      </c>
      <c r="K98" s="298">
        <v>24</v>
      </c>
      <c r="L98" s="298">
        <v>57</v>
      </c>
      <c r="M98" s="298">
        <v>53</v>
      </c>
      <c r="N98" s="298">
        <v>69</v>
      </c>
      <c r="O98" s="298">
        <v>81</v>
      </c>
      <c r="P98" s="298">
        <v>44</v>
      </c>
      <c r="Q98" s="298">
        <v>26</v>
      </c>
      <c r="R98" s="298">
        <v>121</v>
      </c>
      <c r="S98" s="125">
        <f t="shared" si="27"/>
        <v>829</v>
      </c>
    </row>
    <row r="99" spans="1:19" ht="16.5" customHeight="1" thickBot="1" x14ac:dyDescent="0.4">
      <c r="A99" s="496" t="str">
        <f>'Tabell 3.1'!A83</f>
        <v>Fordelingsnøkkel FO4A</v>
      </c>
      <c r="B99" s="496"/>
      <c r="C99" s="245" t="s">
        <v>16</v>
      </c>
      <c r="D99" s="246">
        <f>(D90/$S$90*$C$90+D91/$S$91*$C$91+D92/$S$92*$C$92+D93/$S$93*$C$93+D94/$S$94*$C$94+D95/$S$95*$C$95+D96/$S$96*$C$96+D97/$S$97*$C$97+D98/$S$98*$C$98)*100</f>
        <v>12.164170785865975</v>
      </c>
      <c r="E99" s="246">
        <f t="shared" ref="E99:R99" si="28">(E90/$S$90*$C$90+E91/$S$91*$C$91+E92/$S$92*$C$92+E93/$S$93*$C$93+E94/$S$94*$C$94+E95/$S$95*$C$95+E96/$S$96*$C$96+E97/$S$97*$C$97+E98/$S$98*$C$98)*100</f>
        <v>10.326711432253473</v>
      </c>
      <c r="F99" s="246">
        <f t="shared" si="28"/>
        <v>6.3783188954308772</v>
      </c>
      <c r="G99" s="246">
        <f t="shared" si="28"/>
        <v>5.1510713972153175</v>
      </c>
      <c r="H99" s="246">
        <f t="shared" si="28"/>
        <v>6.6246160171721069</v>
      </c>
      <c r="I99" s="246">
        <f t="shared" si="28"/>
        <v>2.3983847650453542</v>
      </c>
      <c r="J99" s="246">
        <f t="shared" si="28"/>
        <v>3.4385375276282395</v>
      </c>
      <c r="K99" s="246">
        <f t="shared" si="28"/>
        <v>4.3544465300672988</v>
      </c>
      <c r="L99" s="246">
        <f t="shared" si="28"/>
        <v>6.3828972620933522</v>
      </c>
      <c r="M99" s="246">
        <f t="shared" si="28"/>
        <v>5.7673393481991981</v>
      </c>
      <c r="N99" s="246">
        <f t="shared" si="28"/>
        <v>8.3277255671659951</v>
      </c>
      <c r="O99" s="246">
        <f t="shared" si="28"/>
        <v>10.007772562648249</v>
      </c>
      <c r="P99" s="246">
        <f t="shared" si="28"/>
        <v>5.4378227141498652</v>
      </c>
      <c r="Q99" s="246">
        <f t="shared" si="28"/>
        <v>4.0806919144343095</v>
      </c>
      <c r="R99" s="246">
        <f t="shared" si="28"/>
        <v>9.159493280630393</v>
      </c>
      <c r="S99" s="246">
        <f t="shared" ref="S99" si="29">SUM(D99:R99)</f>
        <v>100</v>
      </c>
    </row>
    <row r="100" spans="1:19" ht="16.5" customHeight="1" thickBot="1" x14ac:dyDescent="0.4">
      <c r="A100" s="497"/>
      <c r="B100" s="497"/>
      <c r="C100" s="107"/>
      <c r="D100" s="108"/>
      <c r="E100" s="108"/>
      <c r="F100" s="108"/>
      <c r="G100" s="108"/>
      <c r="H100" s="108"/>
      <c r="I100" s="108"/>
      <c r="J100" s="108"/>
      <c r="K100" s="108"/>
      <c r="L100" s="108"/>
      <c r="M100" s="108"/>
      <c r="N100" s="108"/>
      <c r="O100" s="108"/>
      <c r="P100" s="108"/>
      <c r="Q100" s="108"/>
      <c r="R100" s="108"/>
      <c r="S100" s="108"/>
    </row>
    <row r="101" spans="1:19" ht="16.5" customHeight="1" x14ac:dyDescent="0.35">
      <c r="A101" s="446" t="str">
        <f>'Tabell 3.1'!A85</f>
        <v>FO4B Kvalifiseringsprogram (KVP) og FO4C Økonomisk sosialhjelp</v>
      </c>
      <c r="B101" s="446"/>
      <c r="C101" s="243"/>
      <c r="D101" s="244"/>
      <c r="E101" s="244"/>
      <c r="F101" s="244"/>
      <c r="G101" s="244"/>
      <c r="H101" s="244"/>
      <c r="I101" s="244"/>
      <c r="J101" s="244"/>
      <c r="K101" s="244"/>
      <c r="L101" s="244"/>
      <c r="M101" s="244"/>
      <c r="N101" s="244"/>
      <c r="O101" s="244"/>
      <c r="P101" s="244"/>
      <c r="Q101" s="244"/>
      <c r="R101" s="244"/>
      <c r="S101" s="244"/>
    </row>
    <row r="102" spans="1:19" ht="16.5" customHeight="1" x14ac:dyDescent="0.35">
      <c r="A102" s="491" t="s">
        <v>118</v>
      </c>
      <c r="B102" s="491"/>
      <c r="C102" s="100">
        <v>0.25</v>
      </c>
      <c r="D102" s="128">
        <f>D103*D104*D105</f>
        <v>41714.010820779717</v>
      </c>
      <c r="E102" s="128">
        <f t="shared" ref="E102:R102" si="30">E103*E104*E105</f>
        <v>49639.90178079663</v>
      </c>
      <c r="F102" s="128">
        <f t="shared" si="30"/>
        <v>31450.772457799925</v>
      </c>
      <c r="G102" s="128">
        <f t="shared" si="30"/>
        <v>33823.203424927036</v>
      </c>
      <c r="H102" s="128">
        <f t="shared" si="30"/>
        <v>30371.838415460756</v>
      </c>
      <c r="I102" s="128">
        <f t="shared" si="30"/>
        <v>3458.400538375402</v>
      </c>
      <c r="J102" s="128">
        <f t="shared" si="30"/>
        <v>3679.3971292953192</v>
      </c>
      <c r="K102" s="128">
        <f t="shared" si="30"/>
        <v>6538.9316536151964</v>
      </c>
      <c r="L102" s="128">
        <f t="shared" si="30"/>
        <v>13196.1927382953</v>
      </c>
      <c r="M102" s="128">
        <f t="shared" si="30"/>
        <v>12976.554510294915</v>
      </c>
      <c r="N102" s="128">
        <f t="shared" si="30"/>
        <v>14789.715499087377</v>
      </c>
      <c r="O102" s="128">
        <f t="shared" si="30"/>
        <v>20726.392294652433</v>
      </c>
      <c r="P102" s="128">
        <f t="shared" si="30"/>
        <v>7658.2307879227901</v>
      </c>
      <c r="Q102" s="128">
        <f t="shared" si="30"/>
        <v>5112.2866032457368</v>
      </c>
      <c r="R102" s="128">
        <f t="shared" si="30"/>
        <v>12056.05582680758</v>
      </c>
      <c r="S102" s="128">
        <f>SUM(D102:R102)</f>
        <v>287191.88448135607</v>
      </c>
    </row>
    <row r="103" spans="1:19" ht="16.5" customHeight="1" x14ac:dyDescent="0.35">
      <c r="A103" s="491" t="s">
        <v>396</v>
      </c>
      <c r="B103" s="491"/>
      <c r="C103" s="100" t="s">
        <v>16</v>
      </c>
      <c r="D103" s="289">
        <v>29959</v>
      </c>
      <c r="E103" s="289">
        <v>35916</v>
      </c>
      <c r="F103" s="289">
        <v>26273</v>
      </c>
      <c r="G103" s="289">
        <v>24106</v>
      </c>
      <c r="H103" s="289">
        <v>29990</v>
      </c>
      <c r="I103" s="289">
        <v>10115</v>
      </c>
      <c r="J103" s="289">
        <v>14108</v>
      </c>
      <c r="K103" s="289">
        <v>18364</v>
      </c>
      <c r="L103" s="289">
        <v>11294</v>
      </c>
      <c r="M103" s="289">
        <v>8867</v>
      </c>
      <c r="N103" s="289">
        <v>8784</v>
      </c>
      <c r="O103" s="289">
        <v>15486</v>
      </c>
      <c r="P103" s="289">
        <v>15597</v>
      </c>
      <c r="Q103" s="289">
        <v>15581</v>
      </c>
      <c r="R103" s="289">
        <v>10313</v>
      </c>
      <c r="S103" s="128">
        <f t="shared" ref="S103" si="31">SUM(D103:R103)</f>
        <v>274753</v>
      </c>
    </row>
    <row r="104" spans="1:19" ht="16.5" customHeight="1" x14ac:dyDescent="0.35">
      <c r="A104" s="467" t="s">
        <v>397</v>
      </c>
      <c r="B104" s="467"/>
      <c r="C104" s="100" t="s">
        <v>16</v>
      </c>
      <c r="D104" s="304">
        <f>'Tabell 4.2-4.4'!D7</f>
        <v>1.1581224543053421</v>
      </c>
      <c r="E104" s="304">
        <f>'Tabell 4.2-4.4'!E7</f>
        <v>0.95694522975061058</v>
      </c>
      <c r="F104" s="304">
        <f>'Tabell 4.2-4.4'!F7</f>
        <v>0.86609962107667671</v>
      </c>
      <c r="G104" s="304">
        <f>'Tabell 4.2-4.4'!G7</f>
        <v>0.78063122644424277</v>
      </c>
      <c r="H104" s="304">
        <f>'Tabell 4.2-4.4'!H7</f>
        <v>0.70578164384596764</v>
      </c>
      <c r="I104" s="304">
        <f>'Tabell 4.2-4.4'!I7</f>
        <v>0.44664673979131025</v>
      </c>
      <c r="J104" s="304">
        <f>'Tabell 4.2-4.4'!J7</f>
        <v>0.3919568824609842</v>
      </c>
      <c r="K104" s="304">
        <f>'Tabell 4.2-4.4'!K7</f>
        <v>0.40367587605826122</v>
      </c>
      <c r="L104" s="304">
        <f>'Tabell 4.2-4.4'!L7</f>
        <v>1.2959912016961739</v>
      </c>
      <c r="M104" s="304">
        <f>'Tabell 4.2-4.4'!M7</f>
        <v>1.8346408808628203</v>
      </c>
      <c r="N104" s="304">
        <f>'Tabell 4.2-4.4'!N7</f>
        <v>2.2383011883858019</v>
      </c>
      <c r="O104" s="304">
        <f>'Tabell 4.2-4.4'!O7</f>
        <v>1.7758005117141387</v>
      </c>
      <c r="P104" s="304">
        <f>'Tabell 4.2-4.4'!P7</f>
        <v>0.82396667219931141</v>
      </c>
      <c r="Q104" s="304">
        <f>'Tabell 4.2-4.4'!Q7</f>
        <v>0.54198473849257256</v>
      </c>
      <c r="R104" s="304">
        <f>'Tabell 4.2-4.4'!R7</f>
        <v>1.7609741600847901</v>
      </c>
      <c r="S104" s="129">
        <v>1</v>
      </c>
    </row>
    <row r="105" spans="1:19" ht="16.5" customHeight="1" x14ac:dyDescent="0.35">
      <c r="A105" s="491" t="s">
        <v>398</v>
      </c>
      <c r="B105" s="491"/>
      <c r="C105" s="100" t="s">
        <v>16</v>
      </c>
      <c r="D105" s="296">
        <f>'Tabell 4.2-4.4'!D16</f>
        <v>1.2022648621984424</v>
      </c>
      <c r="E105" s="296">
        <f>'Tabell 4.2-4.4'!E16</f>
        <v>1.4442948702573608</v>
      </c>
      <c r="F105" s="296">
        <f>'Tabell 4.2-4.4'!F16</f>
        <v>1.3821456210278327</v>
      </c>
      <c r="G105" s="296">
        <f>'Tabell 4.2-4.4'!G16</f>
        <v>1.7973955645959485</v>
      </c>
      <c r="H105" s="296">
        <f>'Tabell 4.2-4.4'!H16</f>
        <v>1.4349086577644063</v>
      </c>
      <c r="I105" s="296">
        <f>'Tabell 4.2-4.4'!I16</f>
        <v>0.76550006997875519</v>
      </c>
      <c r="J105" s="296">
        <f>'Tabell 4.2-4.4'!J16</f>
        <v>0.66538486710404765</v>
      </c>
      <c r="K105" s="296">
        <f>'Tabell 4.2-4.4'!K16</f>
        <v>0.88207744565217383</v>
      </c>
      <c r="L105" s="296">
        <f>'Tabell 4.2-4.4'!L16</f>
        <v>0.90156867443890787</v>
      </c>
      <c r="M105" s="296">
        <f>'Tabell 4.2-4.4'!M16</f>
        <v>0.79768535799673279</v>
      </c>
      <c r="N105" s="296">
        <f>'Tabell 4.2-4.4'!N16</f>
        <v>0.75222708614819578</v>
      </c>
      <c r="O105" s="296">
        <f>'Tabell 4.2-4.4'!O16</f>
        <v>0.75368571196857714</v>
      </c>
      <c r="P105" s="296">
        <f>'Tabell 4.2-4.4'!P16</f>
        <v>0.59590596430444687</v>
      </c>
      <c r="Q105" s="296">
        <f>'Tabell 4.2-4.4'!Q16</f>
        <v>0.60538660577146075</v>
      </c>
      <c r="R105" s="296">
        <f>'Tabell 4.2-4.4'!R16</f>
        <v>0.66384585710469279</v>
      </c>
      <c r="S105" s="133">
        <v>1</v>
      </c>
    </row>
    <row r="106" spans="1:19" ht="16.5" customHeight="1" x14ac:dyDescent="0.35">
      <c r="A106" s="491" t="s">
        <v>119</v>
      </c>
      <c r="B106" s="491"/>
      <c r="C106" s="100">
        <v>0.12</v>
      </c>
      <c r="D106" s="298">
        <v>1417</v>
      </c>
      <c r="E106" s="298">
        <v>1238</v>
      </c>
      <c r="F106" s="298">
        <v>890</v>
      </c>
      <c r="G106" s="298">
        <v>706</v>
      </c>
      <c r="H106" s="298">
        <v>826</v>
      </c>
      <c r="I106" s="298">
        <v>232</v>
      </c>
      <c r="J106" s="298">
        <v>342</v>
      </c>
      <c r="K106" s="298">
        <v>482</v>
      </c>
      <c r="L106" s="298">
        <v>558</v>
      </c>
      <c r="M106" s="298">
        <v>500</v>
      </c>
      <c r="N106" s="298">
        <v>623</v>
      </c>
      <c r="O106" s="298">
        <v>760</v>
      </c>
      <c r="P106" s="298">
        <v>453</v>
      </c>
      <c r="Q106" s="298">
        <v>404</v>
      </c>
      <c r="R106" s="298">
        <v>678</v>
      </c>
      <c r="S106" s="125">
        <f t="shared" ref="S106:S110" si="32">SUM(D106:R106)</f>
        <v>10109</v>
      </c>
    </row>
    <row r="107" spans="1:19" ht="16.5" customHeight="1" x14ac:dyDescent="0.35">
      <c r="A107" s="491" t="s">
        <v>124</v>
      </c>
      <c r="B107" s="491"/>
      <c r="C107" s="100">
        <v>0.25</v>
      </c>
      <c r="D107" s="131">
        <v>3344</v>
      </c>
      <c r="E107" s="131">
        <v>2010</v>
      </c>
      <c r="F107" s="131">
        <v>1311</v>
      </c>
      <c r="G107" s="131">
        <v>779</v>
      </c>
      <c r="H107" s="131">
        <v>942</v>
      </c>
      <c r="I107" s="131">
        <v>370</v>
      </c>
      <c r="J107" s="131">
        <v>483</v>
      </c>
      <c r="K107" s="131">
        <v>743</v>
      </c>
      <c r="L107" s="131">
        <v>1975</v>
      </c>
      <c r="M107" s="131">
        <v>1745</v>
      </c>
      <c r="N107" s="131">
        <v>3228</v>
      </c>
      <c r="O107" s="131">
        <v>3149</v>
      </c>
      <c r="P107" s="131">
        <v>1426</v>
      </c>
      <c r="Q107" s="131">
        <v>741</v>
      </c>
      <c r="R107" s="131">
        <v>3453</v>
      </c>
      <c r="S107" s="125">
        <f t="shared" si="32"/>
        <v>25699</v>
      </c>
    </row>
    <row r="108" spans="1:19" ht="16.5" customHeight="1" x14ac:dyDescent="0.35">
      <c r="A108" s="491" t="s">
        <v>120</v>
      </c>
      <c r="B108" s="491"/>
      <c r="C108" s="100">
        <v>0.06</v>
      </c>
      <c r="D108" s="131">
        <v>10845</v>
      </c>
      <c r="E108" s="131">
        <v>9488</v>
      </c>
      <c r="F108" s="131">
        <v>5250</v>
      </c>
      <c r="G108" s="131">
        <v>4410</v>
      </c>
      <c r="H108" s="131">
        <v>6004</v>
      </c>
      <c r="I108" s="131">
        <v>2560</v>
      </c>
      <c r="J108" s="131">
        <v>3058</v>
      </c>
      <c r="K108" s="131">
        <v>4212</v>
      </c>
      <c r="L108" s="131">
        <v>6794</v>
      </c>
      <c r="M108" s="131">
        <v>7007</v>
      </c>
      <c r="N108" s="131">
        <v>9229</v>
      </c>
      <c r="O108" s="131">
        <v>12841</v>
      </c>
      <c r="P108" s="131">
        <v>5739</v>
      </c>
      <c r="Q108" s="131">
        <v>3478</v>
      </c>
      <c r="R108" s="131">
        <v>9548</v>
      </c>
      <c r="S108" s="125">
        <f t="shared" si="32"/>
        <v>100463</v>
      </c>
    </row>
    <row r="109" spans="1:19" ht="16.5" customHeight="1" x14ac:dyDescent="0.35">
      <c r="A109" s="467" t="s">
        <v>121</v>
      </c>
      <c r="B109" s="467"/>
      <c r="C109" s="100">
        <v>0.08</v>
      </c>
      <c r="D109" s="131">
        <v>1073</v>
      </c>
      <c r="E109" s="131">
        <v>786</v>
      </c>
      <c r="F109" s="131">
        <v>488</v>
      </c>
      <c r="G109" s="131">
        <v>333</v>
      </c>
      <c r="H109" s="131">
        <v>477</v>
      </c>
      <c r="I109" s="131">
        <v>185</v>
      </c>
      <c r="J109" s="131">
        <v>255</v>
      </c>
      <c r="K109" s="131">
        <v>341</v>
      </c>
      <c r="L109" s="131">
        <v>672</v>
      </c>
      <c r="M109" s="131">
        <v>535</v>
      </c>
      <c r="N109" s="131">
        <v>856</v>
      </c>
      <c r="O109" s="131">
        <v>931</v>
      </c>
      <c r="P109" s="131">
        <v>498</v>
      </c>
      <c r="Q109" s="131">
        <v>355</v>
      </c>
      <c r="R109" s="131">
        <v>995</v>
      </c>
      <c r="S109" s="125">
        <f t="shared" si="32"/>
        <v>8780</v>
      </c>
    </row>
    <row r="110" spans="1:19" ht="16.5" customHeight="1" x14ac:dyDescent="0.35">
      <c r="A110" s="491" t="s">
        <v>122</v>
      </c>
      <c r="B110" s="491"/>
      <c r="C110" s="100">
        <v>0.02</v>
      </c>
      <c r="D110" s="131">
        <v>1918</v>
      </c>
      <c r="E110" s="131">
        <v>1515</v>
      </c>
      <c r="F110" s="131">
        <v>2182</v>
      </c>
      <c r="G110" s="131">
        <v>477</v>
      </c>
      <c r="H110" s="131">
        <v>665</v>
      </c>
      <c r="I110" s="131">
        <v>313</v>
      </c>
      <c r="J110" s="131">
        <v>603</v>
      </c>
      <c r="K110" s="131">
        <v>507</v>
      </c>
      <c r="L110" s="131">
        <v>487</v>
      </c>
      <c r="M110" s="131">
        <v>658</v>
      </c>
      <c r="N110" s="131">
        <v>603</v>
      </c>
      <c r="O110" s="131">
        <v>861</v>
      </c>
      <c r="P110" s="131">
        <v>898</v>
      </c>
      <c r="Q110" s="131">
        <v>518</v>
      </c>
      <c r="R110" s="131">
        <v>593</v>
      </c>
      <c r="S110" s="125">
        <f t="shared" si="32"/>
        <v>12798</v>
      </c>
    </row>
    <row r="111" spans="1:19" ht="16.5" customHeight="1" x14ac:dyDescent="0.35">
      <c r="A111" s="467" t="s">
        <v>115</v>
      </c>
      <c r="B111" s="467"/>
      <c r="C111" s="100">
        <v>0.05</v>
      </c>
      <c r="D111" s="131">
        <v>2843</v>
      </c>
      <c r="E111" s="131">
        <v>3019</v>
      </c>
      <c r="F111" s="131">
        <v>1638</v>
      </c>
      <c r="G111" s="131">
        <v>1715</v>
      </c>
      <c r="H111" s="131">
        <v>2066</v>
      </c>
      <c r="I111" s="131">
        <v>608</v>
      </c>
      <c r="J111" s="131">
        <v>793</v>
      </c>
      <c r="K111" s="131">
        <v>1057</v>
      </c>
      <c r="L111" s="131">
        <v>1394</v>
      </c>
      <c r="M111" s="131">
        <v>1398</v>
      </c>
      <c r="N111" s="131">
        <v>1783</v>
      </c>
      <c r="O111" s="131">
        <v>2489</v>
      </c>
      <c r="P111" s="131">
        <v>1315</v>
      </c>
      <c r="Q111" s="131">
        <v>1169</v>
      </c>
      <c r="R111" s="131">
        <v>1922</v>
      </c>
      <c r="S111" s="131">
        <f>SUM(D111:R111)</f>
        <v>25209</v>
      </c>
    </row>
    <row r="112" spans="1:19" ht="16.5" customHeight="1" x14ac:dyDescent="0.35">
      <c r="A112" s="491" t="s">
        <v>116</v>
      </c>
      <c r="B112" s="491"/>
      <c r="C112" s="100">
        <v>0.05</v>
      </c>
      <c r="D112" s="131">
        <v>299</v>
      </c>
      <c r="E112" s="131">
        <v>320</v>
      </c>
      <c r="F112" s="131">
        <v>148</v>
      </c>
      <c r="G112" s="131">
        <v>209</v>
      </c>
      <c r="H112" s="131">
        <v>301</v>
      </c>
      <c r="I112" s="131">
        <v>68</v>
      </c>
      <c r="J112" s="131">
        <v>92</v>
      </c>
      <c r="K112" s="131">
        <v>120</v>
      </c>
      <c r="L112" s="131">
        <v>136</v>
      </c>
      <c r="M112" s="131">
        <v>91</v>
      </c>
      <c r="N112" s="131">
        <v>118</v>
      </c>
      <c r="O112" s="131">
        <v>154</v>
      </c>
      <c r="P112" s="131">
        <v>114</v>
      </c>
      <c r="Q112" s="131">
        <v>133</v>
      </c>
      <c r="R112" s="131">
        <v>124</v>
      </c>
      <c r="S112" s="125">
        <f t="shared" ref="S112:S113" si="33">SUM(D112:R112)</f>
        <v>2427</v>
      </c>
    </row>
    <row r="113" spans="1:19" ht="16.5" customHeight="1" x14ac:dyDescent="0.35">
      <c r="A113" s="491" t="s">
        <v>117</v>
      </c>
      <c r="B113" s="491"/>
      <c r="C113" s="100">
        <v>0.12</v>
      </c>
      <c r="D113" s="131">
        <v>123</v>
      </c>
      <c r="E113" s="131">
        <v>85</v>
      </c>
      <c r="F113" s="131">
        <v>59</v>
      </c>
      <c r="G113" s="131">
        <v>27</v>
      </c>
      <c r="H113" s="131">
        <v>34</v>
      </c>
      <c r="I113" s="131">
        <v>8</v>
      </c>
      <c r="J113" s="131">
        <v>18</v>
      </c>
      <c r="K113" s="131">
        <v>24</v>
      </c>
      <c r="L113" s="131">
        <v>57</v>
      </c>
      <c r="M113" s="131">
        <v>53</v>
      </c>
      <c r="N113" s="131">
        <v>69</v>
      </c>
      <c r="O113" s="131">
        <v>81</v>
      </c>
      <c r="P113" s="131">
        <v>44</v>
      </c>
      <c r="Q113" s="131">
        <v>26</v>
      </c>
      <c r="R113" s="131">
        <v>121</v>
      </c>
      <c r="S113" s="125">
        <f t="shared" si="33"/>
        <v>829</v>
      </c>
    </row>
    <row r="114" spans="1:19" ht="16.5" customHeight="1" thickBot="1" x14ac:dyDescent="0.4">
      <c r="A114" s="496" t="str">
        <f>'Tabell 3.1'!A95</f>
        <v xml:space="preserve">Fordelingsnøkkel FO4B </v>
      </c>
      <c r="B114" s="496"/>
      <c r="C114" s="245"/>
      <c r="D114" s="246">
        <f>(D102/$S$102*$C$102+D106/$S$106*$C$106+D107/$S$107*$C$107+D108/$S$108*$C$108+D109/$S$109*$C$109+D110/$S$110*$C$110+D111/$S$111*$C$111+D112/$S$112*$C$112+D113/$S$113*$C$113)*100</f>
        <v>13.451750343674512</v>
      </c>
      <c r="E114" s="246">
        <f t="shared" ref="E114:R114" si="34">(E102/$S$102*$C$102+E106/$S$106*$C$106+E107/$S$107*$C$107+E108/$S$108*$C$108+E109/$S$109*$C$109+E110/$S$110*$C$110+E111/$S$111*$C$111+E112/$S$112*$C$112+E113/$S$113*$C$113)*100</f>
        <v>11.754082256481063</v>
      </c>
      <c r="F114" s="246">
        <f t="shared" si="34"/>
        <v>7.6526237847035699</v>
      </c>
      <c r="G114" s="246">
        <f t="shared" si="34"/>
        <v>6.3430818775518709</v>
      </c>
      <c r="H114" s="246">
        <f t="shared" si="34"/>
        <v>6.9599204078025556</v>
      </c>
      <c r="I114" s="246">
        <f t="shared" si="34"/>
        <v>1.6832430593216812</v>
      </c>
      <c r="J114" s="246">
        <f t="shared" si="34"/>
        <v>2.312716853327125</v>
      </c>
      <c r="K114" s="246">
        <f t="shared" si="34"/>
        <v>3.3099321999732574</v>
      </c>
      <c r="L114" s="246">
        <f t="shared" si="34"/>
        <v>6.2083151284806899</v>
      </c>
      <c r="M114" s="246">
        <f t="shared" si="34"/>
        <v>5.66140211276179</v>
      </c>
      <c r="N114" s="246">
        <f t="shared" si="34"/>
        <v>8.1880926675403494</v>
      </c>
      <c r="O114" s="246">
        <f t="shared" si="34"/>
        <v>9.5029307867353783</v>
      </c>
      <c r="P114" s="246">
        <f t="shared" si="34"/>
        <v>4.6610350838968406</v>
      </c>
      <c r="Q114" s="246">
        <f t="shared" si="34"/>
        <v>3.1397917677266505</v>
      </c>
      <c r="R114" s="246">
        <f t="shared" si="34"/>
        <v>9.1710816700226729</v>
      </c>
      <c r="S114" s="246">
        <f t="shared" ref="S114" si="35">SUM(D114:R114)</f>
        <v>100</v>
      </c>
    </row>
    <row r="115" spans="1:19" ht="16.5" customHeight="1" x14ac:dyDescent="0.35">
      <c r="A115" s="498"/>
      <c r="B115" s="498"/>
      <c r="C115" s="92"/>
      <c r="D115" s="22"/>
      <c r="E115" s="22"/>
      <c r="F115" s="22"/>
      <c r="G115" s="22"/>
      <c r="H115" s="22"/>
      <c r="I115" s="22"/>
      <c r="J115" s="22"/>
      <c r="K115" s="22"/>
      <c r="L115" s="22"/>
      <c r="M115" s="22"/>
      <c r="N115" s="22"/>
      <c r="O115" s="22"/>
      <c r="P115" s="22"/>
      <c r="Q115" s="22"/>
      <c r="R115" s="22"/>
      <c r="S115" s="22"/>
    </row>
    <row r="116" spans="1:19" ht="16.5" customHeight="1" x14ac:dyDescent="0.35">
      <c r="A116" s="495" t="str">
        <f>'Tabell 3.1'!A97</f>
        <v xml:space="preserve">Fordelingsnøkkel FO4B </v>
      </c>
      <c r="B116" s="495"/>
      <c r="C116" s="102">
        <v>0.8</v>
      </c>
      <c r="D116" s="103">
        <f>D114</f>
        <v>13.451750343674512</v>
      </c>
      <c r="E116" s="103">
        <f t="shared" ref="E116:R116" si="36">E114</f>
        <v>11.754082256481063</v>
      </c>
      <c r="F116" s="103">
        <f t="shared" si="36"/>
        <v>7.6526237847035699</v>
      </c>
      <c r="G116" s="103">
        <f t="shared" si="36"/>
        <v>6.3430818775518709</v>
      </c>
      <c r="H116" s="103">
        <f t="shared" si="36"/>
        <v>6.9599204078025556</v>
      </c>
      <c r="I116" s="103">
        <f t="shared" si="36"/>
        <v>1.6832430593216812</v>
      </c>
      <c r="J116" s="103">
        <f t="shared" si="36"/>
        <v>2.312716853327125</v>
      </c>
      <c r="K116" s="103">
        <f t="shared" si="36"/>
        <v>3.3099321999732574</v>
      </c>
      <c r="L116" s="103">
        <f t="shared" si="36"/>
        <v>6.2083151284806899</v>
      </c>
      <c r="M116" s="103">
        <f t="shared" si="36"/>
        <v>5.66140211276179</v>
      </c>
      <c r="N116" s="103">
        <f t="shared" si="36"/>
        <v>8.1880926675403494</v>
      </c>
      <c r="O116" s="103">
        <f t="shared" si="36"/>
        <v>9.5029307867353783</v>
      </c>
      <c r="P116" s="103">
        <f t="shared" si="36"/>
        <v>4.6610350838968406</v>
      </c>
      <c r="Q116" s="103">
        <f t="shared" si="36"/>
        <v>3.1397917677266505</v>
      </c>
      <c r="R116" s="103">
        <f t="shared" si="36"/>
        <v>9.1710816700226729</v>
      </c>
      <c r="S116" s="103">
        <f>SUM(D116:R116)</f>
        <v>100</v>
      </c>
    </row>
    <row r="117" spans="1:19" ht="16.5" customHeight="1" x14ac:dyDescent="0.35">
      <c r="A117" s="492" t="s">
        <v>399</v>
      </c>
      <c r="B117" s="492"/>
      <c r="C117" s="107">
        <v>0.2</v>
      </c>
      <c r="D117" s="134">
        <v>13.713906975640967</v>
      </c>
      <c r="E117" s="134">
        <v>12.130343464996487</v>
      </c>
      <c r="F117" s="134">
        <v>9.3600661930979978</v>
      </c>
      <c r="G117" s="134">
        <v>6.0081288465314353</v>
      </c>
      <c r="H117" s="134">
        <v>6.1458821843582729</v>
      </c>
      <c r="I117" s="134">
        <v>2.5450020020859072</v>
      </c>
      <c r="J117" s="134">
        <v>2.5563128262107666</v>
      </c>
      <c r="K117" s="134">
        <v>3.5986892507932549</v>
      </c>
      <c r="L117" s="134">
        <v>6.4724278163126163</v>
      </c>
      <c r="M117" s="134">
        <v>6.1114954590109383</v>
      </c>
      <c r="N117" s="134">
        <v>5.6612895226663493</v>
      </c>
      <c r="O117" s="134">
        <v>9.0023139532928891</v>
      </c>
      <c r="P117" s="134">
        <v>5.5036787536818226</v>
      </c>
      <c r="Q117" s="134">
        <v>2.798811907722158</v>
      </c>
      <c r="R117" s="134">
        <v>8.3916508435981463</v>
      </c>
      <c r="S117" s="135">
        <f>SUM(D117:R117)</f>
        <v>100</v>
      </c>
    </row>
    <row r="118" spans="1:19" ht="16.5" customHeight="1" thickBot="1" x14ac:dyDescent="0.4">
      <c r="A118" s="496" t="str">
        <f>'Tabell 3.1'!A99</f>
        <v xml:space="preserve">Fordelingsnøkkel FO4C </v>
      </c>
      <c r="B118" s="496"/>
      <c r="C118" s="245" t="s">
        <v>16</v>
      </c>
      <c r="D118" s="246">
        <f>SUMPRODUCT($C$116:$C$117,D116:D117)</f>
        <v>13.504181670067805</v>
      </c>
      <c r="E118" s="246">
        <f t="shared" ref="E118:R118" si="37">SUMPRODUCT($C$116:$C$117,E116:E117)</f>
        <v>11.829334498184148</v>
      </c>
      <c r="F118" s="246">
        <f t="shared" si="37"/>
        <v>7.994112266382456</v>
      </c>
      <c r="G118" s="246">
        <f t="shared" si="37"/>
        <v>6.2760912713477843</v>
      </c>
      <c r="H118" s="246">
        <f t="shared" si="37"/>
        <v>6.7971127631136987</v>
      </c>
      <c r="I118" s="246">
        <f t="shared" si="37"/>
        <v>1.8555948478745266</v>
      </c>
      <c r="J118" s="246">
        <f t="shared" si="37"/>
        <v>2.3614360479038532</v>
      </c>
      <c r="K118" s="246">
        <f t="shared" si="37"/>
        <v>3.3676836101372571</v>
      </c>
      <c r="L118" s="246">
        <f t="shared" si="37"/>
        <v>6.2611376660470759</v>
      </c>
      <c r="M118" s="246">
        <f t="shared" si="37"/>
        <v>5.7514207820116194</v>
      </c>
      <c r="N118" s="246">
        <f t="shared" si="37"/>
        <v>7.6827320385655495</v>
      </c>
      <c r="O118" s="246">
        <f t="shared" si="37"/>
        <v>9.4028074200468801</v>
      </c>
      <c r="P118" s="246">
        <f t="shared" si="37"/>
        <v>4.8295638178538374</v>
      </c>
      <c r="Q118" s="246">
        <f t="shared" si="37"/>
        <v>3.0715957957257523</v>
      </c>
      <c r="R118" s="246">
        <f t="shared" si="37"/>
        <v>9.0151955047377683</v>
      </c>
      <c r="S118" s="246">
        <f t="shared" ref="S118" si="38">SUM(D118:R118)</f>
        <v>100.00000000000003</v>
      </c>
    </row>
    <row r="119" spans="1:19" ht="16.5" customHeight="1" x14ac:dyDescent="0.35">
      <c r="A119" s="22"/>
      <c r="B119" s="22"/>
      <c r="C119" s="22"/>
      <c r="D119" s="22"/>
      <c r="E119" s="22"/>
      <c r="F119" s="22"/>
      <c r="G119" s="22"/>
      <c r="H119" s="22"/>
      <c r="I119" s="22"/>
      <c r="J119" s="22"/>
      <c r="K119" s="22"/>
      <c r="L119" s="22"/>
      <c r="M119" s="22"/>
      <c r="N119" s="22"/>
      <c r="O119" s="22"/>
      <c r="P119" s="22"/>
      <c r="Q119" s="22"/>
      <c r="R119" s="22"/>
      <c r="S119" s="22"/>
    </row>
    <row r="120" spans="1:19" x14ac:dyDescent="0.35">
      <c r="B120" s="136"/>
    </row>
    <row r="121" spans="1:19" x14ac:dyDescent="0.35">
      <c r="B121" s="136"/>
      <c r="D121" s="261"/>
      <c r="E121" s="261"/>
      <c r="F121" s="261"/>
      <c r="G121" s="261"/>
      <c r="H121" s="261"/>
      <c r="I121" s="261"/>
      <c r="J121" s="261"/>
      <c r="K121" s="261"/>
      <c r="L121" s="261"/>
      <c r="M121" s="261"/>
      <c r="N121" s="261"/>
      <c r="O121" s="261"/>
      <c r="P121" s="261"/>
      <c r="Q121" s="261"/>
      <c r="R121" s="261"/>
    </row>
    <row r="122" spans="1:19" x14ac:dyDescent="0.35">
      <c r="B122" s="136"/>
    </row>
    <row r="123" spans="1:19" x14ac:dyDescent="0.35">
      <c r="B123" s="136"/>
    </row>
    <row r="124" spans="1:19" x14ac:dyDescent="0.35">
      <c r="B124" s="136"/>
    </row>
    <row r="125" spans="1:19" x14ac:dyDescent="0.35">
      <c r="B125" s="136"/>
    </row>
    <row r="126" spans="1:19" x14ac:dyDescent="0.35">
      <c r="B126" s="136"/>
    </row>
    <row r="127" spans="1:19" x14ac:dyDescent="0.35">
      <c r="B127" s="136"/>
    </row>
    <row r="128" spans="1:19" x14ac:dyDescent="0.35">
      <c r="B128" s="136"/>
    </row>
    <row r="129" spans="2:2" x14ac:dyDescent="0.35">
      <c r="B129" s="136"/>
    </row>
    <row r="130" spans="2:2" x14ac:dyDescent="0.35">
      <c r="B130" s="136"/>
    </row>
    <row r="131" spans="2:2" x14ac:dyDescent="0.35">
      <c r="B131" s="136"/>
    </row>
    <row r="132" spans="2:2" x14ac:dyDescent="0.35">
      <c r="B132" s="136"/>
    </row>
    <row r="133" spans="2:2" x14ac:dyDescent="0.35">
      <c r="B133" s="136"/>
    </row>
    <row r="134" spans="2:2" x14ac:dyDescent="0.35">
      <c r="B134" s="136"/>
    </row>
    <row r="135" spans="2:2" x14ac:dyDescent="0.35">
      <c r="B135" s="136"/>
    </row>
    <row r="136" spans="2:2" x14ac:dyDescent="0.35">
      <c r="B136" s="136"/>
    </row>
    <row r="137" spans="2:2" x14ac:dyDescent="0.35">
      <c r="B137" s="136"/>
    </row>
    <row r="138" spans="2:2" x14ac:dyDescent="0.35">
      <c r="B138" s="136"/>
    </row>
    <row r="139" spans="2:2" x14ac:dyDescent="0.35">
      <c r="B139" s="136"/>
    </row>
    <row r="140" spans="2:2" x14ac:dyDescent="0.35">
      <c r="B140" s="136"/>
    </row>
    <row r="141" spans="2:2" x14ac:dyDescent="0.35">
      <c r="B141" s="136"/>
    </row>
    <row r="142" spans="2:2" x14ac:dyDescent="0.35">
      <c r="B142" s="136"/>
    </row>
    <row r="143" spans="2:2" x14ac:dyDescent="0.35">
      <c r="B143" s="136"/>
    </row>
    <row r="144" spans="2:2" x14ac:dyDescent="0.35">
      <c r="B144" s="136"/>
    </row>
    <row r="145" spans="2:2" x14ac:dyDescent="0.35">
      <c r="B145" s="136"/>
    </row>
    <row r="146" spans="2:2" x14ac:dyDescent="0.35">
      <c r="B146" s="136"/>
    </row>
    <row r="147" spans="2:2" x14ac:dyDescent="0.35">
      <c r="B147" s="136"/>
    </row>
    <row r="148" spans="2:2" x14ac:dyDescent="0.35">
      <c r="B148" s="136"/>
    </row>
    <row r="149" spans="2:2" x14ac:dyDescent="0.35">
      <c r="B149" s="136"/>
    </row>
    <row r="150" spans="2:2" x14ac:dyDescent="0.35">
      <c r="B150" s="136"/>
    </row>
    <row r="151" spans="2:2" x14ac:dyDescent="0.35">
      <c r="B151" s="136"/>
    </row>
    <row r="152" spans="2:2" x14ac:dyDescent="0.35">
      <c r="B152" s="136"/>
    </row>
    <row r="153" spans="2:2" x14ac:dyDescent="0.35">
      <c r="B153" s="136"/>
    </row>
    <row r="154" spans="2:2" x14ac:dyDescent="0.35">
      <c r="B154" s="136"/>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120 S5 S74 S83:S85"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32"/>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427" t="s">
        <v>150</v>
      </c>
      <c r="B1" s="427"/>
      <c r="C1" s="24"/>
      <c r="D1" s="22"/>
      <c r="E1" s="22"/>
      <c r="F1" s="22"/>
      <c r="G1" s="22"/>
      <c r="H1" s="22"/>
      <c r="I1" s="22"/>
      <c r="J1" s="22"/>
      <c r="K1" s="22"/>
      <c r="L1" s="22"/>
      <c r="M1" s="22"/>
      <c r="N1" s="22"/>
      <c r="O1" s="22"/>
      <c r="P1" s="22"/>
      <c r="Q1" s="22"/>
      <c r="R1" s="22"/>
      <c r="S1" s="22"/>
    </row>
    <row r="2" spans="1:21" ht="54.75" customHeight="1" x14ac:dyDescent="0.35">
      <c r="A2" s="428"/>
      <c r="B2" s="428"/>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21" ht="16.5" customHeight="1" x14ac:dyDescent="0.35">
      <c r="A3" s="437"/>
      <c r="B3" s="437"/>
      <c r="C3" s="22"/>
      <c r="D3" s="22"/>
      <c r="E3" s="22"/>
      <c r="F3" s="22"/>
      <c r="G3" s="22"/>
      <c r="H3" s="22"/>
      <c r="I3" s="22"/>
      <c r="J3" s="22"/>
      <c r="K3" s="22"/>
      <c r="L3" s="22"/>
      <c r="M3" s="22"/>
      <c r="N3" s="22"/>
      <c r="O3" s="22"/>
      <c r="P3" s="22"/>
      <c r="Q3" s="22"/>
      <c r="R3" s="22"/>
      <c r="S3" s="22"/>
    </row>
    <row r="4" spans="1:21" ht="16.5" customHeight="1" x14ac:dyDescent="0.35">
      <c r="A4" s="444" t="s">
        <v>404</v>
      </c>
      <c r="B4" s="444"/>
      <c r="C4" s="22"/>
      <c r="D4" s="33">
        <v>1563</v>
      </c>
      <c r="E4" s="33">
        <v>1207</v>
      </c>
      <c r="F4" s="33">
        <v>758</v>
      </c>
      <c r="G4" s="33">
        <v>591</v>
      </c>
      <c r="H4" s="33">
        <v>725</v>
      </c>
      <c r="I4" s="33">
        <v>338</v>
      </c>
      <c r="J4" s="33">
        <v>465</v>
      </c>
      <c r="K4" s="33">
        <v>493</v>
      </c>
      <c r="L4" s="33">
        <v>1045</v>
      </c>
      <c r="M4" s="33">
        <v>1120</v>
      </c>
      <c r="N4" s="33">
        <v>1567</v>
      </c>
      <c r="O4" s="33">
        <v>1928</v>
      </c>
      <c r="P4" s="33">
        <v>1020</v>
      </c>
      <c r="Q4" s="33">
        <v>697</v>
      </c>
      <c r="R4" s="33">
        <v>1491</v>
      </c>
      <c r="S4" s="33">
        <f>SUM(D4:R4)</f>
        <v>15008</v>
      </c>
      <c r="U4" s="34"/>
    </row>
    <row r="5" spans="1:21" ht="16.5" customHeight="1" x14ac:dyDescent="0.35">
      <c r="A5" s="499" t="s">
        <v>405</v>
      </c>
      <c r="B5" s="499"/>
      <c r="C5" s="137"/>
      <c r="D5" s="138">
        <v>8193</v>
      </c>
      <c r="E5" s="138">
        <v>7657</v>
      </c>
      <c r="F5" s="138">
        <v>5313</v>
      </c>
      <c r="G5" s="138">
        <v>4596</v>
      </c>
      <c r="H5" s="138">
        <v>6236</v>
      </c>
      <c r="I5" s="138">
        <v>4594</v>
      </c>
      <c r="J5" s="138">
        <v>7202</v>
      </c>
      <c r="K5" s="138">
        <v>7414</v>
      </c>
      <c r="L5" s="138">
        <v>4895</v>
      </c>
      <c r="M5" s="138">
        <v>3706</v>
      </c>
      <c r="N5" s="138">
        <v>4250</v>
      </c>
      <c r="O5" s="138">
        <v>6591</v>
      </c>
      <c r="P5" s="138">
        <v>7515</v>
      </c>
      <c r="Q5" s="138">
        <v>7807</v>
      </c>
      <c r="R5" s="138">
        <v>5140</v>
      </c>
      <c r="S5" s="138">
        <f>SUM(D5:R5)</f>
        <v>91109</v>
      </c>
      <c r="U5" s="34"/>
    </row>
    <row r="6" spans="1:21" ht="16.5" customHeight="1" x14ac:dyDescent="0.35">
      <c r="A6" s="485" t="s">
        <v>406</v>
      </c>
      <c r="B6" s="485"/>
      <c r="C6" s="41"/>
      <c r="D6" s="139">
        <f>D4/D5</f>
        <v>0.19077261076528745</v>
      </c>
      <c r="E6" s="139">
        <f t="shared" ref="E6:S6" si="0">E4/E5</f>
        <v>0.15763353793914064</v>
      </c>
      <c r="F6" s="139">
        <f t="shared" si="0"/>
        <v>0.14266892527762093</v>
      </c>
      <c r="G6" s="139">
        <f t="shared" si="0"/>
        <v>0.12859007832898173</v>
      </c>
      <c r="H6" s="139">
        <f t="shared" si="0"/>
        <v>0.1162604233483002</v>
      </c>
      <c r="I6" s="139">
        <f t="shared" si="0"/>
        <v>7.357422725293862E-2</v>
      </c>
      <c r="J6" s="139">
        <f t="shared" si="0"/>
        <v>6.4565398500416551E-2</v>
      </c>
      <c r="K6" s="139">
        <f t="shared" si="0"/>
        <v>6.6495818721338015E-2</v>
      </c>
      <c r="L6" s="139">
        <f t="shared" si="0"/>
        <v>0.21348314606741572</v>
      </c>
      <c r="M6" s="139">
        <f t="shared" si="0"/>
        <v>0.30221262817053429</v>
      </c>
      <c r="N6" s="139">
        <f t="shared" si="0"/>
        <v>0.36870588235294116</v>
      </c>
      <c r="O6" s="139">
        <f t="shared" si="0"/>
        <v>0.29252010317099075</v>
      </c>
      <c r="P6" s="139">
        <f t="shared" si="0"/>
        <v>0.13572854291417166</v>
      </c>
      <c r="Q6" s="139">
        <f t="shared" si="0"/>
        <v>8.9278852312027673E-2</v>
      </c>
      <c r="R6" s="139">
        <f t="shared" si="0"/>
        <v>0.29007782101167318</v>
      </c>
      <c r="S6" s="139">
        <f t="shared" si="0"/>
        <v>0.16472576803608865</v>
      </c>
    </row>
    <row r="7" spans="1:21" ht="16.5" customHeight="1" thickBot="1" x14ac:dyDescent="0.4">
      <c r="A7" s="500" t="s">
        <v>407</v>
      </c>
      <c r="B7" s="500"/>
      <c r="C7" s="36"/>
      <c r="D7" s="140">
        <f>D6/$S$6</f>
        <v>1.1581224543053421</v>
      </c>
      <c r="E7" s="140">
        <f t="shared" ref="E7:S7" si="1">E6/$S$6</f>
        <v>0.95694522975061058</v>
      </c>
      <c r="F7" s="140">
        <f t="shared" si="1"/>
        <v>0.86609962107667671</v>
      </c>
      <c r="G7" s="140">
        <f t="shared" si="1"/>
        <v>0.78063122644424277</v>
      </c>
      <c r="H7" s="140">
        <f t="shared" si="1"/>
        <v>0.70578164384596764</v>
      </c>
      <c r="I7" s="140">
        <f t="shared" si="1"/>
        <v>0.44664673979131025</v>
      </c>
      <c r="J7" s="140">
        <f t="shared" si="1"/>
        <v>0.3919568824609842</v>
      </c>
      <c r="K7" s="140">
        <f t="shared" si="1"/>
        <v>0.40367587605826122</v>
      </c>
      <c r="L7" s="140">
        <f t="shared" si="1"/>
        <v>1.2959912016961739</v>
      </c>
      <c r="M7" s="140">
        <f t="shared" si="1"/>
        <v>1.8346408808628203</v>
      </c>
      <c r="N7" s="140">
        <f t="shared" si="1"/>
        <v>2.2383011883858019</v>
      </c>
      <c r="O7" s="140">
        <f t="shared" si="1"/>
        <v>1.7758005117141387</v>
      </c>
      <c r="P7" s="140">
        <f t="shared" si="1"/>
        <v>0.82396667219931141</v>
      </c>
      <c r="Q7" s="140">
        <f t="shared" si="1"/>
        <v>0.54198473849257256</v>
      </c>
      <c r="R7" s="140">
        <f t="shared" si="1"/>
        <v>1.7609741600847901</v>
      </c>
      <c r="S7" s="140">
        <f t="shared" si="1"/>
        <v>1</v>
      </c>
    </row>
    <row r="8" spans="1:21" ht="16.5" customHeight="1" x14ac:dyDescent="0.35">
      <c r="A8" s="498" t="s">
        <v>202</v>
      </c>
      <c r="B8" s="498"/>
      <c r="C8" s="22"/>
      <c r="D8" s="22"/>
      <c r="E8" s="22"/>
      <c r="F8" s="22"/>
      <c r="G8" s="22"/>
      <c r="H8" s="22"/>
      <c r="I8" s="22"/>
      <c r="J8" s="22"/>
      <c r="K8" s="22"/>
      <c r="L8" s="22"/>
      <c r="M8" s="22"/>
      <c r="N8" s="22"/>
      <c r="O8" s="22"/>
      <c r="P8" s="22"/>
      <c r="Q8" s="22"/>
      <c r="R8" s="22"/>
      <c r="S8" s="22"/>
    </row>
    <row r="9" spans="1:21" ht="16.5" customHeight="1" x14ac:dyDescent="0.35">
      <c r="A9" s="444"/>
      <c r="B9" s="444"/>
      <c r="C9" s="22"/>
      <c r="D9" s="22"/>
      <c r="E9" s="22"/>
      <c r="F9" s="22"/>
      <c r="G9" s="22"/>
      <c r="H9" s="22"/>
      <c r="I9" s="22"/>
      <c r="J9" s="22"/>
      <c r="K9" s="22"/>
      <c r="L9" s="22"/>
      <c r="M9" s="22"/>
      <c r="N9" s="22"/>
      <c r="O9" s="22"/>
      <c r="P9" s="22"/>
      <c r="Q9" s="22"/>
      <c r="R9" s="22"/>
      <c r="S9" s="22"/>
    </row>
    <row r="10" spans="1:21" ht="16.5" customHeight="1" x14ac:dyDescent="0.35">
      <c r="A10" s="427" t="s">
        <v>149</v>
      </c>
      <c r="B10" s="427"/>
      <c r="C10" s="24"/>
      <c r="D10" s="22"/>
      <c r="E10" s="22"/>
      <c r="F10" s="22"/>
      <c r="G10" s="22"/>
      <c r="H10" s="22"/>
      <c r="I10" s="22"/>
      <c r="J10" s="22"/>
      <c r="K10" s="22"/>
      <c r="L10" s="22"/>
      <c r="M10" s="22"/>
      <c r="N10" s="22"/>
      <c r="O10" s="22"/>
      <c r="P10" s="22"/>
      <c r="Q10" s="22"/>
      <c r="R10" s="22"/>
      <c r="S10" s="22"/>
    </row>
    <row r="11" spans="1:21" ht="54.75" customHeight="1" x14ac:dyDescent="0.35">
      <c r="A11" s="428"/>
      <c r="B11" s="428"/>
      <c r="C11" s="56"/>
      <c r="D11" s="56" t="str">
        <f t="shared" ref="D11:S11" si="2">D2</f>
        <v xml:space="preserve">1. 
Gamle Oslo </v>
      </c>
      <c r="E11" s="56" t="str">
        <f t="shared" si="2"/>
        <v>2. 
Grünerløkka</v>
      </c>
      <c r="F11" s="56" t="str">
        <f t="shared" si="2"/>
        <v>3. 
Sagene</v>
      </c>
      <c r="G11" s="56" t="str">
        <f t="shared" si="2"/>
        <v>4. 
St. Hanshaugen</v>
      </c>
      <c r="H11" s="56" t="str">
        <f t="shared" si="2"/>
        <v>5. 
Frogner</v>
      </c>
      <c r="I11" s="56" t="str">
        <f t="shared" si="2"/>
        <v>6. 
Ullern</v>
      </c>
      <c r="J11" s="56" t="str">
        <f t="shared" si="2"/>
        <v>7. 
Vestre Aker</v>
      </c>
      <c r="K11" s="56" t="str">
        <f t="shared" si="2"/>
        <v>8. 
Nordre Aker</v>
      </c>
      <c r="L11" s="56" t="str">
        <f t="shared" si="2"/>
        <v>9. 
Bjerke</v>
      </c>
      <c r="M11" s="56" t="str">
        <f t="shared" si="2"/>
        <v>10. 
Grorud</v>
      </c>
      <c r="N11" s="56" t="str">
        <f t="shared" si="2"/>
        <v>11. 
Stovner</v>
      </c>
      <c r="O11" s="56" t="str">
        <f t="shared" si="2"/>
        <v>12. 
Alna</v>
      </c>
      <c r="P11" s="56" t="str">
        <f t="shared" si="2"/>
        <v>13. 
Østensjø</v>
      </c>
      <c r="Q11" s="56" t="str">
        <f t="shared" si="2"/>
        <v>14.
Nordstrand</v>
      </c>
      <c r="R11" s="56" t="str">
        <f t="shared" si="2"/>
        <v>15. 
Søndre Nordstrand</v>
      </c>
      <c r="S11" s="56" t="str">
        <f t="shared" si="2"/>
        <v>Sum</v>
      </c>
    </row>
    <row r="12" spans="1:21" ht="16.5" customHeight="1" x14ac:dyDescent="0.35">
      <c r="A12" s="437"/>
      <c r="B12" s="437"/>
      <c r="C12" s="22"/>
      <c r="D12" s="22"/>
      <c r="E12" s="22"/>
      <c r="F12" s="22"/>
      <c r="G12" s="22"/>
      <c r="H12" s="22"/>
      <c r="I12" s="22"/>
      <c r="J12" s="22"/>
      <c r="K12" s="22"/>
      <c r="L12" s="22"/>
      <c r="M12" s="22"/>
      <c r="N12" s="22"/>
      <c r="O12" s="22"/>
      <c r="P12" s="22"/>
      <c r="Q12" s="22"/>
      <c r="R12" s="22"/>
      <c r="S12" s="22"/>
    </row>
    <row r="13" spans="1:21" ht="16.5" customHeight="1" x14ac:dyDescent="0.35">
      <c r="A13" s="444" t="s">
        <v>408</v>
      </c>
      <c r="B13" s="444"/>
      <c r="C13" s="22"/>
      <c r="D13" s="33">
        <v>10382</v>
      </c>
      <c r="E13" s="33">
        <v>13200</v>
      </c>
      <c r="F13" s="33">
        <v>9085</v>
      </c>
      <c r="G13" s="33">
        <v>10407</v>
      </c>
      <c r="H13" s="33">
        <v>12207</v>
      </c>
      <c r="I13" s="33">
        <v>3841</v>
      </c>
      <c r="J13" s="33">
        <v>4913</v>
      </c>
      <c r="K13" s="33">
        <v>6798</v>
      </c>
      <c r="L13" s="33">
        <v>4424</v>
      </c>
      <c r="M13" s="33">
        <v>3147</v>
      </c>
      <c r="N13" s="33">
        <v>3602</v>
      </c>
      <c r="O13" s="33">
        <v>5384</v>
      </c>
      <c r="P13" s="33">
        <v>4369</v>
      </c>
      <c r="Q13" s="33">
        <v>4594</v>
      </c>
      <c r="R13" s="33">
        <v>3743</v>
      </c>
      <c r="S13" s="33">
        <f>SUM(D13:R13)</f>
        <v>100096</v>
      </c>
    </row>
    <row r="14" spans="1:21" ht="16.5" customHeight="1" x14ac:dyDescent="0.35">
      <c r="A14" s="499" t="s">
        <v>409</v>
      </c>
      <c r="B14" s="499"/>
      <c r="C14" s="137"/>
      <c r="D14" s="138">
        <v>59946</v>
      </c>
      <c r="E14" s="138">
        <v>63445</v>
      </c>
      <c r="F14" s="138">
        <v>45630</v>
      </c>
      <c r="G14" s="138">
        <v>40194</v>
      </c>
      <c r="H14" s="138">
        <v>59056</v>
      </c>
      <c r="I14" s="138">
        <v>34832</v>
      </c>
      <c r="J14" s="138">
        <v>51257</v>
      </c>
      <c r="K14" s="138">
        <v>53500</v>
      </c>
      <c r="L14" s="138">
        <v>34064</v>
      </c>
      <c r="M14" s="138">
        <v>27387</v>
      </c>
      <c r="N14" s="138">
        <v>33241</v>
      </c>
      <c r="O14" s="138">
        <v>49590</v>
      </c>
      <c r="P14" s="138">
        <v>50896</v>
      </c>
      <c r="Q14" s="138">
        <v>52679</v>
      </c>
      <c r="R14" s="138">
        <v>39141</v>
      </c>
      <c r="S14" s="138">
        <f>SUM(D14:R14)</f>
        <v>694858</v>
      </c>
    </row>
    <row r="15" spans="1:21" ht="16.5" customHeight="1" x14ac:dyDescent="0.35">
      <c r="A15" s="485" t="s">
        <v>410</v>
      </c>
      <c r="B15" s="485"/>
      <c r="C15" s="41"/>
      <c r="D15" s="139">
        <f>D13/D14</f>
        <v>0.17318920361658827</v>
      </c>
      <c r="E15" s="139">
        <f t="shared" ref="E15:S15" si="3">E13/E14</f>
        <v>0.20805422019071637</v>
      </c>
      <c r="F15" s="139">
        <f t="shared" si="3"/>
        <v>0.19910146833223757</v>
      </c>
      <c r="G15" s="139">
        <f t="shared" si="3"/>
        <v>0.25891924167786234</v>
      </c>
      <c r="H15" s="139">
        <f t="shared" si="3"/>
        <v>0.20670211324844215</v>
      </c>
      <c r="I15" s="139">
        <f t="shared" si="3"/>
        <v>0.11027216352779054</v>
      </c>
      <c r="J15" s="139">
        <f t="shared" si="3"/>
        <v>9.5850322882728212E-2</v>
      </c>
      <c r="K15" s="139">
        <f t="shared" si="3"/>
        <v>0.12706542056074766</v>
      </c>
      <c r="L15" s="139">
        <f t="shared" si="3"/>
        <v>0.12987317989666511</v>
      </c>
      <c r="M15" s="139">
        <f t="shared" si="3"/>
        <v>0.11490853324570051</v>
      </c>
      <c r="N15" s="139">
        <f t="shared" si="3"/>
        <v>0.10836015763665353</v>
      </c>
      <c r="O15" s="139">
        <f t="shared" si="3"/>
        <v>0.10857027626537609</v>
      </c>
      <c r="P15" s="139">
        <f t="shared" si="3"/>
        <v>8.5841716441370633E-2</v>
      </c>
      <c r="Q15" s="139">
        <f t="shared" si="3"/>
        <v>8.7207426109075725E-2</v>
      </c>
      <c r="R15" s="139">
        <f t="shared" si="3"/>
        <v>9.5628624715771188E-2</v>
      </c>
      <c r="S15" s="139">
        <f t="shared" si="3"/>
        <v>0.1440524538826638</v>
      </c>
    </row>
    <row r="16" spans="1:21" ht="16.5" customHeight="1" thickBot="1" x14ac:dyDescent="0.4">
      <c r="A16" s="500" t="s">
        <v>411</v>
      </c>
      <c r="B16" s="500"/>
      <c r="C16" s="36"/>
      <c r="D16" s="140">
        <f>D15/$S$15</f>
        <v>1.2022648621984424</v>
      </c>
      <c r="E16" s="140">
        <f t="shared" ref="E16:R16" si="4">E15/$S$15</f>
        <v>1.4442948702573608</v>
      </c>
      <c r="F16" s="140">
        <f t="shared" si="4"/>
        <v>1.3821456210278327</v>
      </c>
      <c r="G16" s="140">
        <f t="shared" si="4"/>
        <v>1.7973955645959485</v>
      </c>
      <c r="H16" s="140">
        <f t="shared" si="4"/>
        <v>1.4349086577644063</v>
      </c>
      <c r="I16" s="140">
        <f t="shared" si="4"/>
        <v>0.76550006997875519</v>
      </c>
      <c r="J16" s="140">
        <f t="shared" si="4"/>
        <v>0.66538486710404765</v>
      </c>
      <c r="K16" s="140">
        <f t="shared" si="4"/>
        <v>0.88207744565217383</v>
      </c>
      <c r="L16" s="140">
        <f t="shared" si="4"/>
        <v>0.90156867443890787</v>
      </c>
      <c r="M16" s="140">
        <f t="shared" si="4"/>
        <v>0.79768535799673279</v>
      </c>
      <c r="N16" s="140">
        <f t="shared" si="4"/>
        <v>0.75222708614819578</v>
      </c>
      <c r="O16" s="140">
        <f t="shared" si="4"/>
        <v>0.75368571196857714</v>
      </c>
      <c r="P16" s="140">
        <f t="shared" si="4"/>
        <v>0.59590596430444687</v>
      </c>
      <c r="Q16" s="140">
        <f t="shared" si="4"/>
        <v>0.60538660577146075</v>
      </c>
      <c r="R16" s="140">
        <f t="shared" si="4"/>
        <v>0.66384585710469279</v>
      </c>
      <c r="S16" s="140">
        <v>1</v>
      </c>
    </row>
    <row r="17" spans="1:36" ht="16.5" customHeight="1" x14ac:dyDescent="0.35">
      <c r="A17" s="498" t="s">
        <v>202</v>
      </c>
      <c r="B17" s="498"/>
      <c r="C17" s="51"/>
      <c r="D17" s="51"/>
      <c r="E17" s="51"/>
      <c r="F17" s="51"/>
      <c r="G17" s="51"/>
      <c r="H17" s="51"/>
      <c r="I17" s="51"/>
      <c r="J17" s="51"/>
      <c r="K17" s="51"/>
      <c r="L17" s="51"/>
      <c r="M17" s="51"/>
      <c r="N17" s="51"/>
      <c r="O17" s="51"/>
      <c r="P17" s="51"/>
      <c r="Q17" s="51"/>
      <c r="R17" s="51"/>
      <c r="S17" s="51"/>
    </row>
    <row r="18" spans="1:36" ht="16.5" customHeight="1" x14ac:dyDescent="0.35">
      <c r="A18" s="444"/>
      <c r="B18" s="444"/>
      <c r="C18" s="22"/>
      <c r="D18" s="22"/>
      <c r="E18" s="22"/>
      <c r="F18" s="22"/>
      <c r="G18" s="22"/>
      <c r="H18" s="22"/>
      <c r="I18" s="22"/>
      <c r="J18" s="22"/>
      <c r="K18" s="22"/>
      <c r="L18" s="22"/>
      <c r="M18" s="22"/>
      <c r="N18" s="22"/>
      <c r="O18" s="22"/>
      <c r="P18" s="22"/>
      <c r="Q18" s="22"/>
      <c r="R18" s="22"/>
      <c r="S18" s="22"/>
    </row>
    <row r="19" spans="1:36" ht="16.5" customHeight="1" x14ac:dyDescent="0.35">
      <c r="A19" s="427" t="s">
        <v>155</v>
      </c>
      <c r="B19" s="427"/>
      <c r="C19" s="24"/>
      <c r="D19" s="399"/>
      <c r="E19" s="399"/>
      <c r="F19" s="399"/>
      <c r="G19" s="399"/>
      <c r="H19" s="399"/>
      <c r="I19" s="399"/>
      <c r="J19" s="399"/>
      <c r="K19" s="399"/>
      <c r="L19" s="399"/>
      <c r="M19" s="399"/>
      <c r="N19" s="399"/>
      <c r="O19" s="399"/>
      <c r="P19" s="399"/>
      <c r="Q19" s="399"/>
      <c r="R19" s="399"/>
      <c r="S19" s="22"/>
    </row>
    <row r="20" spans="1:36" ht="54.75" customHeight="1" x14ac:dyDescent="0.35">
      <c r="A20" s="428"/>
      <c r="B20" s="428"/>
      <c r="C20" s="56"/>
      <c r="D20" s="56" t="str">
        <f t="shared" ref="D20:S20" si="5">D2</f>
        <v xml:space="preserve">1. 
Gamle Oslo </v>
      </c>
      <c r="E20" s="56" t="str">
        <f t="shared" si="5"/>
        <v>2. 
Grünerløkka</v>
      </c>
      <c r="F20" s="56" t="str">
        <f t="shared" si="5"/>
        <v>3. 
Sagene</v>
      </c>
      <c r="G20" s="56" t="str">
        <f t="shared" si="5"/>
        <v>4. 
St. Hanshaugen</v>
      </c>
      <c r="H20" s="56" t="str">
        <f t="shared" si="5"/>
        <v>5. 
Frogner</v>
      </c>
      <c r="I20" s="56" t="str">
        <f t="shared" si="5"/>
        <v>6. 
Ullern</v>
      </c>
      <c r="J20" s="56" t="str">
        <f t="shared" si="5"/>
        <v>7. 
Vestre Aker</v>
      </c>
      <c r="K20" s="56" t="str">
        <f t="shared" si="5"/>
        <v>8. 
Nordre Aker</v>
      </c>
      <c r="L20" s="56" t="str">
        <f t="shared" si="5"/>
        <v>9. 
Bjerke</v>
      </c>
      <c r="M20" s="56" t="str">
        <f t="shared" si="5"/>
        <v>10. 
Grorud</v>
      </c>
      <c r="N20" s="56" t="str">
        <f t="shared" si="5"/>
        <v>11. 
Stovner</v>
      </c>
      <c r="O20" s="56" t="str">
        <f t="shared" si="5"/>
        <v>12. 
Alna</v>
      </c>
      <c r="P20" s="56" t="str">
        <f t="shared" si="5"/>
        <v>13. 
Østensjø</v>
      </c>
      <c r="Q20" s="56" t="str">
        <f t="shared" si="5"/>
        <v>14.
Nordstrand</v>
      </c>
      <c r="R20" s="56" t="str">
        <f t="shared" si="5"/>
        <v>15. 
Søndre Nordstrand</v>
      </c>
      <c r="S20" s="56" t="str">
        <f t="shared" si="5"/>
        <v>Sum</v>
      </c>
    </row>
    <row r="21" spans="1:36" ht="16.5" customHeight="1" x14ac:dyDescent="0.35">
      <c r="A21" s="437"/>
      <c r="B21" s="437"/>
      <c r="C21" s="22"/>
      <c r="D21" s="22"/>
      <c r="E21" s="22"/>
      <c r="F21" s="22"/>
      <c r="G21" s="22"/>
      <c r="H21" s="22"/>
      <c r="I21" s="22"/>
      <c r="J21" s="22"/>
      <c r="K21" s="22"/>
      <c r="L21" s="22"/>
      <c r="M21" s="22"/>
      <c r="N21" s="22"/>
      <c r="O21" s="22"/>
      <c r="P21" s="22"/>
      <c r="Q21" s="22"/>
      <c r="R21" s="22"/>
      <c r="S21" s="22"/>
    </row>
    <row r="22" spans="1:36" ht="16.5" customHeight="1" x14ac:dyDescent="0.35">
      <c r="A22" s="380" t="s">
        <v>53</v>
      </c>
      <c r="B22" s="380"/>
      <c r="C22" s="380"/>
      <c r="D22" s="141">
        <v>13.457678502680182</v>
      </c>
      <c r="E22" s="141">
        <v>16.755009741906868</v>
      </c>
      <c r="F22" s="141">
        <v>17.176881608168795</v>
      </c>
      <c r="G22" s="141">
        <v>11.373016783539178</v>
      </c>
      <c r="H22" s="141">
        <v>8.0480455005929947</v>
      </c>
      <c r="I22" s="141">
        <v>7.077673922230554</v>
      </c>
      <c r="J22" s="141">
        <v>5.7014324827667782</v>
      </c>
      <c r="K22" s="141">
        <v>6.8823356616852012</v>
      </c>
      <c r="L22" s="141">
        <v>11.791996645112338</v>
      </c>
      <c r="M22" s="141">
        <v>11.128326046234296</v>
      </c>
      <c r="N22" s="141">
        <v>11.295785413434858</v>
      </c>
      <c r="O22" s="141">
        <v>10.308456482178073</v>
      </c>
      <c r="P22" s="141">
        <v>10.388441289274233</v>
      </c>
      <c r="Q22" s="141">
        <v>6.9394856149434556</v>
      </c>
      <c r="R22" s="141">
        <v>8.01220978709466</v>
      </c>
      <c r="S22" s="141">
        <v>9.6654079424162571</v>
      </c>
      <c r="T22" s="120"/>
      <c r="U22" s="120"/>
      <c r="V22" s="120"/>
      <c r="W22" s="120"/>
      <c r="X22" s="120"/>
      <c r="Y22" s="120"/>
      <c r="Z22" s="120"/>
      <c r="AA22" s="120"/>
      <c r="AB22" s="120"/>
      <c r="AC22" s="120"/>
      <c r="AD22" s="120"/>
      <c r="AE22" s="120"/>
      <c r="AF22" s="120"/>
      <c r="AG22" s="120"/>
      <c r="AH22" s="120"/>
      <c r="AI22" s="120"/>
      <c r="AJ22" s="120"/>
    </row>
    <row r="23" spans="1:36" ht="16.5" customHeight="1" x14ac:dyDescent="0.35">
      <c r="A23" s="380" t="s">
        <v>54</v>
      </c>
      <c r="B23" s="380"/>
      <c r="C23" s="380"/>
      <c r="D23" s="141">
        <v>15.90393491207405</v>
      </c>
      <c r="E23" s="141">
        <v>16.716994071616703</v>
      </c>
      <c r="F23" s="141">
        <v>14.931904609563251</v>
      </c>
      <c r="G23" s="141">
        <v>11.097439863118568</v>
      </c>
      <c r="H23" s="141">
        <v>6.6840573770400535</v>
      </c>
      <c r="I23" s="141">
        <v>7.158904027044704</v>
      </c>
      <c r="J23" s="141">
        <v>5.8650871401667279</v>
      </c>
      <c r="K23" s="141">
        <v>6.134213367597189</v>
      </c>
      <c r="L23" s="141">
        <v>8.4174203902322624</v>
      </c>
      <c r="M23" s="141">
        <v>13.402422187676589</v>
      </c>
      <c r="N23" s="141">
        <v>8.0936432469708173</v>
      </c>
      <c r="O23" s="141">
        <v>10.265253461608211</v>
      </c>
      <c r="P23" s="141">
        <v>8.0612498852055854</v>
      </c>
      <c r="Q23" s="141">
        <v>9.1520645192559691</v>
      </c>
      <c r="R23" s="141">
        <v>10.153846491119698</v>
      </c>
      <c r="S23" s="141">
        <v>9.3750494954476018</v>
      </c>
      <c r="T23" s="120"/>
      <c r="U23" s="120"/>
      <c r="V23" s="120"/>
      <c r="W23" s="120"/>
      <c r="X23" s="120"/>
      <c r="Y23" s="120"/>
      <c r="Z23" s="120"/>
      <c r="AA23" s="120"/>
      <c r="AB23" s="120"/>
      <c r="AC23" s="120"/>
      <c r="AD23" s="120"/>
      <c r="AE23" s="120"/>
      <c r="AF23" s="120"/>
      <c r="AG23" s="120"/>
      <c r="AH23" s="120"/>
      <c r="AI23" s="120"/>
      <c r="AJ23" s="120"/>
    </row>
    <row r="24" spans="1:36" ht="16.5" customHeight="1" x14ac:dyDescent="0.35">
      <c r="A24" s="380" t="s">
        <v>55</v>
      </c>
      <c r="B24" s="380"/>
      <c r="C24" s="380"/>
      <c r="D24" s="141">
        <v>13.316662308611518</v>
      </c>
      <c r="E24" s="141">
        <v>13.188142962530938</v>
      </c>
      <c r="F24" s="141">
        <v>17.269517403625056</v>
      </c>
      <c r="G24" s="141">
        <v>9.0491799431076565</v>
      </c>
      <c r="H24" s="141">
        <v>6.8338774867844503</v>
      </c>
      <c r="I24" s="141">
        <v>5.8263038849406339</v>
      </c>
      <c r="J24" s="141">
        <v>6.5658748557348137</v>
      </c>
      <c r="K24" s="141">
        <v>5.5314966531779293</v>
      </c>
      <c r="L24" s="141">
        <v>9.8003392119382351</v>
      </c>
      <c r="M24" s="141">
        <v>11.331484283891317</v>
      </c>
      <c r="N24" s="141">
        <v>8.4788613106473889</v>
      </c>
      <c r="O24" s="141">
        <v>10.44461216519791</v>
      </c>
      <c r="P24" s="141">
        <v>7.5346929409835921</v>
      </c>
      <c r="Q24" s="141">
        <v>6.7084503918508007</v>
      </c>
      <c r="R24" s="141">
        <v>9.3534949970875019</v>
      </c>
      <c r="S24" s="141">
        <v>8.7749281649979842</v>
      </c>
      <c r="T24" s="120"/>
      <c r="U24" s="120"/>
      <c r="V24" s="120"/>
      <c r="W24" s="120"/>
      <c r="X24" s="120"/>
      <c r="Y24" s="120"/>
      <c r="Z24" s="120"/>
      <c r="AA24" s="120"/>
      <c r="AB24" s="120"/>
      <c r="AC24" s="120"/>
      <c r="AD24" s="120"/>
      <c r="AE24" s="120"/>
      <c r="AF24" s="120"/>
      <c r="AG24" s="120"/>
      <c r="AH24" s="120"/>
      <c r="AI24" s="120"/>
      <c r="AJ24" s="120"/>
    </row>
    <row r="25" spans="1:36" ht="16.5" customHeight="1" x14ac:dyDescent="0.35">
      <c r="A25" s="380" t="s">
        <v>159</v>
      </c>
      <c r="B25" s="380"/>
      <c r="C25" s="380"/>
      <c r="D25" s="141">
        <v>13.963843929716683</v>
      </c>
      <c r="E25" s="141">
        <v>14.808067270297244</v>
      </c>
      <c r="F25" s="141">
        <v>13.705054547059854</v>
      </c>
      <c r="G25" s="141">
        <v>11.839787037443648</v>
      </c>
      <c r="H25" s="141">
        <v>7.5391862682361204</v>
      </c>
      <c r="I25" s="141">
        <v>5.3757761835236861</v>
      </c>
      <c r="J25" s="141">
        <v>7.1719539415261711</v>
      </c>
      <c r="K25" s="141">
        <v>5.3437424466822874</v>
      </c>
      <c r="L25" s="141">
        <v>10.996101564583956</v>
      </c>
      <c r="M25" s="141">
        <v>12.805136347498626</v>
      </c>
      <c r="N25" s="141">
        <v>9.450312517840306</v>
      </c>
      <c r="O25" s="141">
        <v>9.5878158172292167</v>
      </c>
      <c r="P25" s="141">
        <v>8.6466176052164947</v>
      </c>
      <c r="Q25" s="141">
        <v>6.6695146115360284</v>
      </c>
      <c r="R25" s="141">
        <v>7.1832049559611892</v>
      </c>
      <c r="S25" s="141">
        <v>8.9642968646010974</v>
      </c>
      <c r="T25" s="120"/>
      <c r="U25" s="120"/>
      <c r="V25" s="120"/>
      <c r="W25" s="120"/>
      <c r="X25" s="120"/>
      <c r="Y25" s="120"/>
      <c r="Z25" s="120"/>
      <c r="AA25" s="120"/>
      <c r="AB25" s="120"/>
      <c r="AC25" s="120"/>
      <c r="AD25" s="120"/>
      <c r="AE25" s="120"/>
      <c r="AF25" s="120"/>
      <c r="AG25" s="120"/>
      <c r="AH25" s="120"/>
      <c r="AI25" s="120"/>
      <c r="AJ25" s="120"/>
    </row>
    <row r="26" spans="1:36" ht="16.5" customHeight="1" x14ac:dyDescent="0.35">
      <c r="A26" s="379" t="s">
        <v>213</v>
      </c>
      <c r="B26" s="379"/>
      <c r="C26" s="380"/>
      <c r="D26" s="141">
        <v>12.663562274151648</v>
      </c>
      <c r="E26" s="141">
        <v>11.849040795180834</v>
      </c>
      <c r="F26" s="141">
        <v>11.984249368330516</v>
      </c>
      <c r="G26" s="141">
        <v>9.5225704855824027</v>
      </c>
      <c r="H26" s="141">
        <v>7.0779435667462511</v>
      </c>
      <c r="I26" s="141">
        <v>7.4450427601596036</v>
      </c>
      <c r="J26" s="141">
        <v>5.8385973513401339</v>
      </c>
      <c r="K26" s="141">
        <v>5.589981791281728</v>
      </c>
      <c r="L26" s="141">
        <v>8.1301812055680518</v>
      </c>
      <c r="M26" s="141">
        <v>11.615861270274376</v>
      </c>
      <c r="N26" s="141">
        <v>8.0574259047605779</v>
      </c>
      <c r="O26" s="141">
        <v>9.3438943587075638</v>
      </c>
      <c r="P26" s="141">
        <v>9.8851346139981153</v>
      </c>
      <c r="Q26" s="141">
        <v>6.605871277896429</v>
      </c>
      <c r="R26" s="141">
        <v>8.0117314393182166</v>
      </c>
      <c r="S26" s="141">
        <v>8.4245452497572586</v>
      </c>
      <c r="T26" s="120"/>
      <c r="U26" s="120"/>
      <c r="V26" s="120"/>
      <c r="W26" s="120"/>
      <c r="X26" s="120"/>
      <c r="Y26" s="120"/>
      <c r="Z26" s="120"/>
      <c r="AA26" s="120"/>
      <c r="AB26" s="120"/>
      <c r="AC26" s="120"/>
      <c r="AD26" s="120"/>
      <c r="AE26" s="120"/>
      <c r="AF26" s="120"/>
      <c r="AG26" s="120"/>
      <c r="AH26" s="120"/>
      <c r="AI26" s="120"/>
      <c r="AJ26" s="120"/>
    </row>
    <row r="27" spans="1:36" ht="16.5" customHeight="1" x14ac:dyDescent="0.35">
      <c r="A27" s="499" t="s">
        <v>305</v>
      </c>
      <c r="B27" s="499"/>
      <c r="C27" s="381"/>
      <c r="D27" s="142">
        <v>10.412513569565697</v>
      </c>
      <c r="E27" s="142">
        <v>10.716910759297475</v>
      </c>
      <c r="F27" s="142">
        <v>14.680016450122963</v>
      </c>
      <c r="G27" s="142">
        <v>6.4440856556956447</v>
      </c>
      <c r="H27" s="142">
        <v>8.2887791267044655</v>
      </c>
      <c r="I27" s="142">
        <v>6.2989077515056477</v>
      </c>
      <c r="J27" s="142">
        <v>4.8310492259078934</v>
      </c>
      <c r="K27" s="142">
        <v>5.3218161365564383</v>
      </c>
      <c r="L27" s="142">
        <v>9.2686985622955156</v>
      </c>
      <c r="M27" s="142">
        <v>11.463812882927073</v>
      </c>
      <c r="N27" s="142">
        <v>8.1905421037097152</v>
      </c>
      <c r="O27" s="142">
        <v>9.2446513245202215</v>
      </c>
      <c r="P27" s="142">
        <v>7.2919306897381819</v>
      </c>
      <c r="Q27" s="142">
        <v>5.8844443728198561</v>
      </c>
      <c r="R27" s="142">
        <v>7.3663801284476165</v>
      </c>
      <c r="S27" s="142">
        <v>7.8993087351712905</v>
      </c>
      <c r="T27" s="120"/>
      <c r="U27" s="120"/>
      <c r="V27" s="120"/>
      <c r="W27" s="120"/>
      <c r="X27" s="120"/>
      <c r="Y27" s="120"/>
      <c r="Z27" s="120"/>
      <c r="AA27" s="120"/>
      <c r="AB27" s="120"/>
      <c r="AC27" s="120"/>
      <c r="AD27" s="120"/>
      <c r="AE27" s="120"/>
      <c r="AF27" s="120"/>
      <c r="AG27" s="120"/>
      <c r="AH27" s="120"/>
      <c r="AI27" s="120"/>
      <c r="AJ27" s="120"/>
    </row>
    <row r="28" spans="1:36" ht="16.5" customHeight="1" x14ac:dyDescent="0.35">
      <c r="A28" s="499" t="s">
        <v>401</v>
      </c>
      <c r="B28" s="499"/>
      <c r="C28" s="301"/>
      <c r="D28" s="142">
        <v>13.508785457311561</v>
      </c>
      <c r="E28" s="142">
        <v>9.7495138509813586</v>
      </c>
      <c r="F28" s="142">
        <v>11.790789529638385</v>
      </c>
      <c r="G28" s="142">
        <v>9.5707195729199501</v>
      </c>
      <c r="H28" s="142">
        <v>7.506574740375572</v>
      </c>
      <c r="I28" s="142">
        <v>5.0795790177036277</v>
      </c>
      <c r="J28" s="142">
        <v>4.7521428379551187</v>
      </c>
      <c r="K28" s="142">
        <v>5.2456848460899348</v>
      </c>
      <c r="L28" s="142">
        <v>8.4156816318010943</v>
      </c>
      <c r="M28" s="142">
        <v>11.214651533942407</v>
      </c>
      <c r="N28" s="142">
        <v>10.412756600413275</v>
      </c>
      <c r="O28" s="142">
        <v>9.8996262883920636</v>
      </c>
      <c r="P28" s="142">
        <v>7.3149897706359344</v>
      </c>
      <c r="Q28" s="142">
        <v>6.0048300079116732</v>
      </c>
      <c r="R28" s="142">
        <v>7.7022948239809086</v>
      </c>
      <c r="S28" s="142">
        <v>8.0158390981225232</v>
      </c>
    </row>
    <row r="29" spans="1:36" ht="16.5" customHeight="1" x14ac:dyDescent="0.35">
      <c r="A29" s="485" t="s">
        <v>402</v>
      </c>
      <c r="B29" s="485"/>
      <c r="C29" s="41"/>
      <c r="D29" s="139">
        <f>AVERAGE(D22:D28)</f>
        <v>13.31814013630162</v>
      </c>
      <c r="E29" s="139">
        <f t="shared" ref="E29:S29" si="6">AVERAGE(E22:E28)</f>
        <v>13.397668493115917</v>
      </c>
      <c r="F29" s="139">
        <f t="shared" si="6"/>
        <v>14.505487645215547</v>
      </c>
      <c r="G29" s="139">
        <f t="shared" si="6"/>
        <v>9.8423999059152916</v>
      </c>
      <c r="H29" s="139">
        <f t="shared" si="6"/>
        <v>7.425494866639986</v>
      </c>
      <c r="I29" s="139">
        <f t="shared" si="6"/>
        <v>6.323169649586923</v>
      </c>
      <c r="J29" s="139">
        <f t="shared" si="6"/>
        <v>5.8180196907710906</v>
      </c>
      <c r="K29" s="139">
        <f t="shared" si="6"/>
        <v>5.7213244147243865</v>
      </c>
      <c r="L29" s="139">
        <f t="shared" si="6"/>
        <v>9.5457741730759214</v>
      </c>
      <c r="M29" s="139">
        <f t="shared" si="6"/>
        <v>11.851670650349238</v>
      </c>
      <c r="N29" s="139">
        <f t="shared" si="6"/>
        <v>9.1399038711109917</v>
      </c>
      <c r="O29" s="139">
        <f t="shared" si="6"/>
        <v>9.8706156996904646</v>
      </c>
      <c r="P29" s="139">
        <f t="shared" si="6"/>
        <v>8.4461509707217335</v>
      </c>
      <c r="Q29" s="139">
        <f t="shared" si="6"/>
        <v>6.8520943994591716</v>
      </c>
      <c r="R29" s="139">
        <f t="shared" si="6"/>
        <v>8.2547375175728259</v>
      </c>
      <c r="S29" s="139">
        <f t="shared" si="6"/>
        <v>8.7313393643591439</v>
      </c>
    </row>
    <row r="30" spans="1:36" ht="16.5" customHeight="1" thickBot="1" x14ac:dyDescent="0.4">
      <c r="A30" s="500" t="s">
        <v>403</v>
      </c>
      <c r="B30" s="500"/>
      <c r="C30" s="36"/>
      <c r="D30" s="140">
        <f>D29/$S$29</f>
        <v>1.5253261361785513</v>
      </c>
      <c r="E30" s="140">
        <f t="shared" ref="E30:S30" si="7">E29/$S$29</f>
        <v>1.5344345161756598</v>
      </c>
      <c r="F30" s="140">
        <f t="shared" si="7"/>
        <v>1.661313005931961</v>
      </c>
      <c r="G30" s="140">
        <f t="shared" si="7"/>
        <v>1.1272497259803504</v>
      </c>
      <c r="H30" s="140">
        <f t="shared" si="7"/>
        <v>0.85044167415487881</v>
      </c>
      <c r="I30" s="140">
        <f t="shared" si="7"/>
        <v>0.72419240459233092</v>
      </c>
      <c r="J30" s="140">
        <f t="shared" si="7"/>
        <v>0.66633759701517647</v>
      </c>
      <c r="K30" s="140">
        <f t="shared" si="7"/>
        <v>0.65526309034310637</v>
      </c>
      <c r="L30" s="140">
        <f t="shared" si="7"/>
        <v>1.093277190901691</v>
      </c>
      <c r="M30" s="140">
        <f t="shared" si="7"/>
        <v>1.3573714359021616</v>
      </c>
      <c r="N30" s="140">
        <f t="shared" si="7"/>
        <v>1.0467928790420844</v>
      </c>
      <c r="O30" s="140">
        <f t="shared" si="7"/>
        <v>1.1304812798803567</v>
      </c>
      <c r="P30" s="140">
        <f t="shared" si="7"/>
        <v>0.96733738299057137</v>
      </c>
      <c r="Q30" s="140">
        <f t="shared" si="7"/>
        <v>0.78477013817937846</v>
      </c>
      <c r="R30" s="140">
        <f t="shared" si="7"/>
        <v>0.94541480672120237</v>
      </c>
      <c r="S30" s="140">
        <f t="shared" si="7"/>
        <v>1</v>
      </c>
    </row>
    <row r="31" spans="1:36" ht="16.5" customHeight="1" x14ac:dyDescent="0.35">
      <c r="A31" s="498" t="s">
        <v>202</v>
      </c>
      <c r="B31" s="498"/>
      <c r="C31" s="22"/>
      <c r="D31" s="22"/>
      <c r="E31" s="22"/>
      <c r="F31" s="22"/>
      <c r="G31" s="22"/>
      <c r="H31" s="22"/>
      <c r="I31" s="22"/>
      <c r="J31" s="22"/>
      <c r="K31" s="22"/>
      <c r="L31" s="22"/>
      <c r="M31" s="22"/>
      <c r="N31" s="22"/>
      <c r="O31" s="22"/>
      <c r="P31" s="22"/>
      <c r="Q31" s="22"/>
      <c r="R31" s="22"/>
      <c r="S31" s="22"/>
    </row>
    <row r="32" spans="1:36" x14ac:dyDescent="0.35">
      <c r="D32" s="120"/>
      <c r="E32" s="120"/>
      <c r="F32" s="120"/>
      <c r="G32" s="120"/>
      <c r="H32" s="120"/>
      <c r="I32" s="120"/>
      <c r="J32" s="120"/>
      <c r="K32" s="120"/>
      <c r="L32" s="120"/>
      <c r="M32" s="120"/>
      <c r="N32" s="120"/>
      <c r="O32" s="120"/>
      <c r="P32" s="120"/>
      <c r="Q32" s="120"/>
      <c r="R32" s="120"/>
    </row>
  </sheetData>
  <mergeCells count="26">
    <mergeCell ref="A18:B18"/>
    <mergeCell ref="A19:B19"/>
    <mergeCell ref="A20:B20"/>
    <mergeCell ref="A21:B21"/>
    <mergeCell ref="A31:B31"/>
    <mergeCell ref="A28:B28"/>
    <mergeCell ref="A29:B29"/>
    <mergeCell ref="A30:B30"/>
    <mergeCell ref="A27:B27"/>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R75"/>
  <sheetViews>
    <sheetView zoomScale="70" zoomScaleNormal="70" workbookViewId="0">
      <selection sqref="A1:C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501" t="s">
        <v>244</v>
      </c>
      <c r="B1" s="501"/>
      <c r="C1" s="501"/>
      <c r="D1" s="293"/>
      <c r="E1" s="293"/>
      <c r="F1" s="293"/>
      <c r="G1" s="293"/>
      <c r="H1" s="293"/>
      <c r="I1" s="293"/>
      <c r="J1" s="293"/>
      <c r="K1" s="293"/>
      <c r="L1" s="293"/>
      <c r="M1" s="293"/>
      <c r="N1" s="293"/>
      <c r="O1" s="293"/>
      <c r="P1" s="293"/>
      <c r="Q1" s="293"/>
      <c r="R1" s="293"/>
      <c r="S1" s="22"/>
    </row>
    <row r="2" spans="1:19" ht="54.75" customHeight="1" x14ac:dyDescent="0.35">
      <c r="A2" s="56" t="s">
        <v>67</v>
      </c>
      <c r="B2" s="56" t="s">
        <v>68</v>
      </c>
      <c r="C2" s="56" t="s">
        <v>66</v>
      </c>
      <c r="D2" s="291" t="s">
        <v>21</v>
      </c>
      <c r="E2" s="291" t="s">
        <v>126</v>
      </c>
      <c r="F2" s="291" t="s">
        <v>22</v>
      </c>
      <c r="G2" s="291" t="s">
        <v>23</v>
      </c>
      <c r="H2" s="291" t="s">
        <v>24</v>
      </c>
      <c r="I2" s="291" t="s">
        <v>25</v>
      </c>
      <c r="J2" s="291" t="s">
        <v>26</v>
      </c>
      <c r="K2" s="291" t="s">
        <v>27</v>
      </c>
      <c r="L2" s="291" t="s">
        <v>28</v>
      </c>
      <c r="M2" s="291" t="s">
        <v>29</v>
      </c>
      <c r="N2" s="291" t="s">
        <v>30</v>
      </c>
      <c r="O2" s="291" t="s">
        <v>31</v>
      </c>
      <c r="P2" s="291" t="s">
        <v>48</v>
      </c>
      <c r="Q2" s="291" t="s">
        <v>130</v>
      </c>
      <c r="R2" s="291" t="s">
        <v>32</v>
      </c>
      <c r="S2" s="56" t="s">
        <v>0</v>
      </c>
    </row>
    <row r="3" spans="1:19" ht="16.5" customHeight="1" x14ac:dyDescent="0.35">
      <c r="A3" s="51"/>
      <c r="B3" s="51"/>
      <c r="C3" s="144"/>
      <c r="D3" s="62"/>
      <c r="E3" s="87"/>
      <c r="F3" s="87"/>
      <c r="G3" s="87"/>
      <c r="H3" s="62"/>
      <c r="I3" s="62"/>
      <c r="J3" s="62"/>
      <c r="K3" s="62"/>
      <c r="L3" s="62"/>
      <c r="M3" s="62"/>
      <c r="N3" s="62"/>
      <c r="O3" s="62"/>
      <c r="P3" s="62"/>
      <c r="Q3" s="62"/>
      <c r="R3" s="62"/>
      <c r="S3" s="62"/>
    </row>
    <row r="4" spans="1:19" ht="16.5" customHeight="1" x14ac:dyDescent="0.35">
      <c r="A4" s="80" t="s">
        <v>71</v>
      </c>
      <c r="B4" s="80" t="s">
        <v>72</v>
      </c>
      <c r="C4" s="145" t="s">
        <v>16</v>
      </c>
      <c r="D4" s="146">
        <f>SUM(D5:D10)</f>
        <v>843</v>
      </c>
      <c r="E4" s="146">
        <f t="shared" ref="E4:R4" si="0">SUM(E5:E10)</f>
        <v>884</v>
      </c>
      <c r="F4" s="146">
        <f t="shared" si="0"/>
        <v>751</v>
      </c>
      <c r="G4" s="146">
        <f t="shared" si="0"/>
        <v>354</v>
      </c>
      <c r="H4" s="146">
        <f t="shared" si="0"/>
        <v>484</v>
      </c>
      <c r="I4" s="146">
        <f t="shared" si="0"/>
        <v>476</v>
      </c>
      <c r="J4" s="146">
        <f t="shared" si="0"/>
        <v>447</v>
      </c>
      <c r="K4" s="146">
        <f t="shared" si="0"/>
        <v>507</v>
      </c>
      <c r="L4" s="146">
        <f t="shared" si="0"/>
        <v>413</v>
      </c>
      <c r="M4" s="146">
        <f t="shared" si="0"/>
        <v>352</v>
      </c>
      <c r="N4" s="146">
        <f t="shared" si="0"/>
        <v>359</v>
      </c>
      <c r="O4" s="146">
        <f t="shared" si="0"/>
        <v>485</v>
      </c>
      <c r="P4" s="146">
        <f t="shared" si="0"/>
        <v>709</v>
      </c>
      <c r="Q4" s="146">
        <f t="shared" si="0"/>
        <v>655</v>
      </c>
      <c r="R4" s="146">
        <f t="shared" si="0"/>
        <v>352</v>
      </c>
      <c r="S4" s="146">
        <f>SUM(D4:R4)</f>
        <v>8071</v>
      </c>
    </row>
    <row r="5" spans="1:19" ht="16.5" customHeight="1" x14ac:dyDescent="0.35">
      <c r="A5" s="22"/>
      <c r="B5" s="22" t="s">
        <v>59</v>
      </c>
      <c r="C5" s="122">
        <v>0.13333333333333333</v>
      </c>
      <c r="D5" s="147">
        <v>0</v>
      </c>
      <c r="E5" s="147">
        <v>0</v>
      </c>
      <c r="F5" s="147">
        <v>0</v>
      </c>
      <c r="G5" s="147">
        <v>0</v>
      </c>
      <c r="H5" s="147">
        <v>0</v>
      </c>
      <c r="I5" s="147">
        <v>0</v>
      </c>
      <c r="J5" s="147">
        <v>0</v>
      </c>
      <c r="K5" s="147">
        <v>0</v>
      </c>
      <c r="L5" s="147">
        <v>0</v>
      </c>
      <c r="M5" s="147">
        <v>0</v>
      </c>
      <c r="N5" s="147">
        <v>0</v>
      </c>
      <c r="O5" s="147">
        <v>0</v>
      </c>
      <c r="P5" s="147">
        <v>0</v>
      </c>
      <c r="Q5" s="147">
        <v>0</v>
      </c>
      <c r="R5" s="147">
        <v>0</v>
      </c>
      <c r="S5" s="33">
        <f>SUM(D5:R5)</f>
        <v>0</v>
      </c>
    </row>
    <row r="6" spans="1:19" ht="16.5" customHeight="1" x14ac:dyDescent="0.35">
      <c r="A6" s="22"/>
      <c r="B6" s="22" t="s">
        <v>60</v>
      </c>
      <c r="C6" s="122">
        <v>0.28888888888888897</v>
      </c>
      <c r="D6" s="147">
        <v>0</v>
      </c>
      <c r="E6" s="147">
        <v>0</v>
      </c>
      <c r="F6" s="147">
        <v>0</v>
      </c>
      <c r="G6" s="147">
        <v>0</v>
      </c>
      <c r="H6" s="147">
        <v>0</v>
      </c>
      <c r="I6" s="147">
        <v>0</v>
      </c>
      <c r="J6" s="147">
        <v>0</v>
      </c>
      <c r="K6" s="147">
        <v>0</v>
      </c>
      <c r="L6" s="147">
        <v>0</v>
      </c>
      <c r="M6" s="147">
        <v>0</v>
      </c>
      <c r="N6" s="147">
        <v>0</v>
      </c>
      <c r="O6" s="147">
        <v>0</v>
      </c>
      <c r="P6" s="147">
        <v>0</v>
      </c>
      <c r="Q6" s="147">
        <v>0</v>
      </c>
      <c r="R6" s="147">
        <v>0</v>
      </c>
      <c r="S6" s="33">
        <f t="shared" ref="S6:S10" si="1">SUM(D6:R6)</f>
        <v>0</v>
      </c>
    </row>
    <row r="7" spans="1:19" ht="16.5" customHeight="1" x14ac:dyDescent="0.35">
      <c r="A7" s="22"/>
      <c r="B7" s="22" t="s">
        <v>61</v>
      </c>
      <c r="C7" s="122">
        <v>0.46666666666666667</v>
      </c>
      <c r="D7" s="147">
        <v>0</v>
      </c>
      <c r="E7" s="147">
        <v>0</v>
      </c>
      <c r="F7" s="147">
        <v>0</v>
      </c>
      <c r="G7" s="147">
        <v>0</v>
      </c>
      <c r="H7" s="147">
        <v>0</v>
      </c>
      <c r="I7" s="147">
        <v>0</v>
      </c>
      <c r="J7" s="147">
        <v>0</v>
      </c>
      <c r="K7" s="147">
        <v>0</v>
      </c>
      <c r="L7" s="147">
        <v>0</v>
      </c>
      <c r="M7" s="147">
        <v>0</v>
      </c>
      <c r="N7" s="147">
        <v>0</v>
      </c>
      <c r="O7" s="147">
        <v>0</v>
      </c>
      <c r="P7" s="147">
        <v>0</v>
      </c>
      <c r="Q7" s="147">
        <v>0</v>
      </c>
      <c r="R7" s="147">
        <v>0</v>
      </c>
      <c r="S7" s="33">
        <f t="shared" si="1"/>
        <v>0</v>
      </c>
    </row>
    <row r="8" spans="1:19" ht="16.5" customHeight="1" x14ac:dyDescent="0.35">
      <c r="A8" s="22"/>
      <c r="B8" s="22" t="s">
        <v>62</v>
      </c>
      <c r="C8" s="122">
        <v>0.64444444444444449</v>
      </c>
      <c r="D8" s="147">
        <v>0</v>
      </c>
      <c r="E8" s="147">
        <v>0</v>
      </c>
      <c r="F8" s="147">
        <v>0</v>
      </c>
      <c r="G8" s="147">
        <v>0</v>
      </c>
      <c r="H8" s="147">
        <v>0</v>
      </c>
      <c r="I8" s="147">
        <v>0</v>
      </c>
      <c r="J8" s="147">
        <v>0</v>
      </c>
      <c r="K8" s="147">
        <v>0</v>
      </c>
      <c r="L8" s="147">
        <v>0</v>
      </c>
      <c r="M8" s="147">
        <v>0</v>
      </c>
      <c r="N8" s="147">
        <v>0</v>
      </c>
      <c r="O8" s="147">
        <v>0</v>
      </c>
      <c r="P8" s="147">
        <v>0</v>
      </c>
      <c r="Q8" s="147">
        <v>0</v>
      </c>
      <c r="R8" s="147">
        <v>0</v>
      </c>
      <c r="S8" s="33">
        <f t="shared" si="1"/>
        <v>0</v>
      </c>
    </row>
    <row r="9" spans="1:19" ht="16.5" customHeight="1" x14ac:dyDescent="0.35">
      <c r="A9" s="22"/>
      <c r="B9" s="22" t="s">
        <v>63</v>
      </c>
      <c r="C9" s="122">
        <v>0.82222222222222219</v>
      </c>
      <c r="D9" s="147">
        <v>1</v>
      </c>
      <c r="E9" s="147">
        <v>0</v>
      </c>
      <c r="F9" s="147">
        <v>0</v>
      </c>
      <c r="G9" s="147">
        <v>0</v>
      </c>
      <c r="H9" s="147">
        <v>0</v>
      </c>
      <c r="I9" s="147">
        <v>0</v>
      </c>
      <c r="J9" s="147">
        <v>0</v>
      </c>
      <c r="K9" s="147">
        <v>0</v>
      </c>
      <c r="L9" s="147">
        <v>0</v>
      </c>
      <c r="M9" s="147">
        <v>0</v>
      </c>
      <c r="N9" s="147">
        <v>0</v>
      </c>
      <c r="O9" s="147">
        <v>0</v>
      </c>
      <c r="P9" s="147">
        <v>0</v>
      </c>
      <c r="Q9" s="147">
        <v>0</v>
      </c>
      <c r="R9" s="147">
        <v>0</v>
      </c>
      <c r="S9" s="33">
        <f t="shared" si="1"/>
        <v>1</v>
      </c>
    </row>
    <row r="10" spans="1:19" ht="16.5" customHeight="1" x14ac:dyDescent="0.35">
      <c r="A10" s="22"/>
      <c r="B10" s="22" t="s">
        <v>64</v>
      </c>
      <c r="C10" s="122">
        <v>1</v>
      </c>
      <c r="D10" s="147">
        <v>842</v>
      </c>
      <c r="E10" s="147">
        <v>884</v>
      </c>
      <c r="F10" s="147">
        <v>751</v>
      </c>
      <c r="G10" s="147">
        <v>354</v>
      </c>
      <c r="H10" s="147">
        <v>484</v>
      </c>
      <c r="I10" s="147">
        <v>476</v>
      </c>
      <c r="J10" s="147">
        <v>447</v>
      </c>
      <c r="K10" s="147">
        <v>507</v>
      </c>
      <c r="L10" s="147">
        <v>413</v>
      </c>
      <c r="M10" s="147">
        <v>352</v>
      </c>
      <c r="N10" s="147">
        <v>359</v>
      </c>
      <c r="O10" s="147">
        <v>485</v>
      </c>
      <c r="P10" s="147">
        <v>709</v>
      </c>
      <c r="Q10" s="147">
        <v>655</v>
      </c>
      <c r="R10" s="147">
        <v>352</v>
      </c>
      <c r="S10" s="33">
        <f t="shared" si="1"/>
        <v>8070</v>
      </c>
    </row>
    <row r="11" spans="1:19" ht="16.5" customHeight="1" x14ac:dyDescent="0.35">
      <c r="A11" s="22"/>
      <c r="B11" s="22"/>
      <c r="C11" s="122"/>
      <c r="D11" s="33"/>
      <c r="E11" s="33"/>
      <c r="F11" s="33"/>
      <c r="G11" s="33"/>
      <c r="H11" s="33"/>
      <c r="I11" s="33"/>
      <c r="J11" s="33"/>
      <c r="K11" s="33"/>
      <c r="L11" s="33"/>
      <c r="M11" s="33"/>
      <c r="N11" s="33"/>
      <c r="O11" s="33"/>
      <c r="P11" s="33"/>
      <c r="Q11" s="33"/>
      <c r="R11" s="33"/>
      <c r="S11" s="33"/>
    </row>
    <row r="12" spans="1:19" ht="16.5" customHeight="1" x14ac:dyDescent="0.35">
      <c r="A12" s="80" t="s">
        <v>65</v>
      </c>
      <c r="B12" s="80" t="s">
        <v>72</v>
      </c>
      <c r="C12" s="145" t="s">
        <v>16</v>
      </c>
      <c r="D12" s="146">
        <f>SUM(D13:D18)</f>
        <v>1047</v>
      </c>
      <c r="E12" s="146">
        <f t="shared" ref="E12:R12" si="2">SUM(E13:E18)</f>
        <v>1169</v>
      </c>
      <c r="F12" s="146">
        <f t="shared" si="2"/>
        <v>727</v>
      </c>
      <c r="G12" s="146">
        <f t="shared" si="2"/>
        <v>443</v>
      </c>
      <c r="H12" s="146">
        <f t="shared" si="2"/>
        <v>527</v>
      </c>
      <c r="I12" s="146">
        <f t="shared" si="2"/>
        <v>664</v>
      </c>
      <c r="J12" s="146">
        <f t="shared" si="2"/>
        <v>737</v>
      </c>
      <c r="K12" s="146">
        <f t="shared" si="2"/>
        <v>926</v>
      </c>
      <c r="L12" s="146">
        <f t="shared" si="2"/>
        <v>793</v>
      </c>
      <c r="M12" s="146">
        <f t="shared" si="2"/>
        <v>754</v>
      </c>
      <c r="N12" s="146">
        <f t="shared" si="2"/>
        <v>907</v>
      </c>
      <c r="O12" s="146">
        <f t="shared" si="2"/>
        <v>1049</v>
      </c>
      <c r="P12" s="146">
        <f t="shared" si="2"/>
        <v>1307</v>
      </c>
      <c r="Q12" s="146">
        <f t="shared" si="2"/>
        <v>1202</v>
      </c>
      <c r="R12" s="146">
        <f t="shared" si="2"/>
        <v>900</v>
      </c>
      <c r="S12" s="146">
        <f>SUM(D12:R12)</f>
        <v>13152</v>
      </c>
    </row>
    <row r="13" spans="1:19" ht="16.5" customHeight="1" x14ac:dyDescent="0.35">
      <c r="A13" s="22"/>
      <c r="B13" s="22" t="s">
        <v>59</v>
      </c>
      <c r="C13" s="122">
        <v>0.13333333333333333</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33">
        <f>SUM(D13:R13)</f>
        <v>0</v>
      </c>
    </row>
    <row r="14" spans="1:19" ht="16.5" customHeight="1" x14ac:dyDescent="0.35">
      <c r="A14" s="22"/>
      <c r="B14" s="22" t="s">
        <v>60</v>
      </c>
      <c r="C14" s="122">
        <v>0.28888888888888886</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33">
        <f t="shared" ref="S14:S18" si="3">SUM(D14:R14)</f>
        <v>0</v>
      </c>
    </row>
    <row r="15" spans="1:19" ht="16.5" customHeight="1" x14ac:dyDescent="0.35">
      <c r="A15" s="22"/>
      <c r="B15" s="22" t="s">
        <v>61</v>
      </c>
      <c r="C15" s="122">
        <v>0.46666666666666667</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33">
        <f t="shared" si="3"/>
        <v>0</v>
      </c>
    </row>
    <row r="16" spans="1:19" ht="16.5" customHeight="1" x14ac:dyDescent="0.35">
      <c r="A16" s="22"/>
      <c r="B16" s="22" t="s">
        <v>62</v>
      </c>
      <c r="C16" s="122">
        <v>0.64444444444444449</v>
      </c>
      <c r="D16" s="147">
        <v>0</v>
      </c>
      <c r="E16" s="147">
        <v>0</v>
      </c>
      <c r="F16" s="147">
        <v>0</v>
      </c>
      <c r="G16" s="147">
        <v>0</v>
      </c>
      <c r="H16" s="147">
        <v>0</v>
      </c>
      <c r="I16" s="147">
        <v>0</v>
      </c>
      <c r="J16" s="147">
        <v>0</v>
      </c>
      <c r="K16" s="147">
        <v>0</v>
      </c>
      <c r="L16" s="147">
        <v>11</v>
      </c>
      <c r="M16" s="147">
        <v>0</v>
      </c>
      <c r="N16" s="147">
        <v>0</v>
      </c>
      <c r="O16" s="147">
        <v>0</v>
      </c>
      <c r="P16" s="147">
        <v>0</v>
      </c>
      <c r="Q16" s="147">
        <v>0</v>
      </c>
      <c r="R16" s="147">
        <v>0</v>
      </c>
      <c r="S16" s="33">
        <f t="shared" si="3"/>
        <v>11</v>
      </c>
    </row>
    <row r="17" spans="1:16346" ht="16.5" customHeight="1" x14ac:dyDescent="0.35">
      <c r="A17" s="22"/>
      <c r="B17" s="22" t="s">
        <v>63</v>
      </c>
      <c r="C17" s="122">
        <v>0.82222222222222219</v>
      </c>
      <c r="D17" s="147">
        <v>10</v>
      </c>
      <c r="E17" s="147">
        <v>0</v>
      </c>
      <c r="F17" s="147">
        <v>0</v>
      </c>
      <c r="G17" s="147">
        <v>0</v>
      </c>
      <c r="H17" s="147">
        <v>0</v>
      </c>
      <c r="I17" s="147">
        <v>0</v>
      </c>
      <c r="J17" s="147">
        <v>0</v>
      </c>
      <c r="K17" s="147">
        <v>0</v>
      </c>
      <c r="L17" s="147">
        <v>0</v>
      </c>
      <c r="M17" s="147">
        <v>0</v>
      </c>
      <c r="N17" s="147">
        <v>0</v>
      </c>
      <c r="O17" s="147">
        <v>0</v>
      </c>
      <c r="P17" s="147">
        <v>0</v>
      </c>
      <c r="Q17" s="147">
        <v>0</v>
      </c>
      <c r="R17" s="147">
        <v>0</v>
      </c>
      <c r="S17" s="33">
        <f t="shared" si="3"/>
        <v>10</v>
      </c>
    </row>
    <row r="18" spans="1:16346" ht="16.5" customHeight="1" x14ac:dyDescent="0.35">
      <c r="A18" s="22"/>
      <c r="B18" s="22" t="s">
        <v>64</v>
      </c>
      <c r="C18" s="122">
        <v>1</v>
      </c>
      <c r="D18" s="147">
        <v>1037</v>
      </c>
      <c r="E18" s="147">
        <v>1169</v>
      </c>
      <c r="F18" s="147">
        <v>727</v>
      </c>
      <c r="G18" s="147">
        <v>443</v>
      </c>
      <c r="H18" s="147">
        <v>527</v>
      </c>
      <c r="I18" s="147">
        <v>664</v>
      </c>
      <c r="J18" s="147">
        <v>737</v>
      </c>
      <c r="K18" s="147">
        <v>926</v>
      </c>
      <c r="L18" s="147">
        <v>782</v>
      </c>
      <c r="M18" s="147">
        <v>754</v>
      </c>
      <c r="N18" s="147">
        <v>907</v>
      </c>
      <c r="O18" s="147">
        <v>1049</v>
      </c>
      <c r="P18" s="147">
        <v>1307</v>
      </c>
      <c r="Q18" s="147">
        <v>1202</v>
      </c>
      <c r="R18" s="147">
        <v>900</v>
      </c>
      <c r="S18" s="33">
        <f t="shared" si="3"/>
        <v>13131</v>
      </c>
    </row>
    <row r="19" spans="1:16346" ht="16.5" customHeight="1" x14ac:dyDescent="0.35">
      <c r="A19" s="22"/>
      <c r="B19" s="22"/>
      <c r="C19" s="122"/>
      <c r="D19" s="33"/>
      <c r="E19" s="33"/>
      <c r="F19" s="33"/>
      <c r="G19" s="33"/>
      <c r="H19" s="33"/>
      <c r="I19" s="33"/>
      <c r="J19" s="33"/>
      <c r="K19" s="33"/>
      <c r="L19" s="33"/>
      <c r="M19" s="33"/>
      <c r="N19" s="33"/>
      <c r="O19" s="33"/>
      <c r="P19" s="33"/>
      <c r="Q19" s="33"/>
      <c r="R19" s="33"/>
      <c r="S19" s="33"/>
    </row>
    <row r="20" spans="1:16346" ht="16.5" customHeight="1" x14ac:dyDescent="0.35">
      <c r="A20" s="22"/>
      <c r="B20" s="22"/>
      <c r="C20" s="22"/>
      <c r="D20" s="33"/>
      <c r="E20" s="33"/>
      <c r="F20" s="33"/>
      <c r="G20" s="33"/>
      <c r="H20" s="33"/>
      <c r="I20" s="33"/>
      <c r="J20" s="33"/>
      <c r="K20" s="33"/>
      <c r="L20" s="33"/>
      <c r="M20" s="33"/>
      <c r="N20" s="33"/>
      <c r="O20" s="33"/>
      <c r="P20" s="33"/>
      <c r="Q20" s="33"/>
      <c r="R20" s="33"/>
      <c r="S20" s="33"/>
    </row>
    <row r="21" spans="1:16346" ht="16.5" customHeight="1" x14ac:dyDescent="0.35">
      <c r="A21" s="148" t="s">
        <v>71</v>
      </c>
      <c r="B21" s="148" t="s">
        <v>69</v>
      </c>
      <c r="C21" s="149" t="s">
        <v>16</v>
      </c>
      <c r="D21" s="150">
        <f>SUMPRODUCT($C$5:$C$10,D5:D10)</f>
        <v>842.82222222222219</v>
      </c>
      <c r="E21" s="150">
        <f t="shared" ref="E21:R21" si="4">SUMPRODUCT($C$5:$C$10,E5:E10)</f>
        <v>884</v>
      </c>
      <c r="F21" s="150">
        <f t="shared" si="4"/>
        <v>751</v>
      </c>
      <c r="G21" s="150">
        <f t="shared" si="4"/>
        <v>354</v>
      </c>
      <c r="H21" s="150">
        <f t="shared" si="4"/>
        <v>484</v>
      </c>
      <c r="I21" s="150">
        <f t="shared" si="4"/>
        <v>476</v>
      </c>
      <c r="J21" s="150">
        <f t="shared" si="4"/>
        <v>447</v>
      </c>
      <c r="K21" s="150">
        <f t="shared" si="4"/>
        <v>507</v>
      </c>
      <c r="L21" s="150">
        <f t="shared" si="4"/>
        <v>413</v>
      </c>
      <c r="M21" s="150">
        <f t="shared" si="4"/>
        <v>352</v>
      </c>
      <c r="N21" s="150">
        <f t="shared" si="4"/>
        <v>359</v>
      </c>
      <c r="O21" s="150">
        <f t="shared" si="4"/>
        <v>485</v>
      </c>
      <c r="P21" s="150">
        <f t="shared" si="4"/>
        <v>709</v>
      </c>
      <c r="Q21" s="150">
        <f t="shared" si="4"/>
        <v>655</v>
      </c>
      <c r="R21" s="150">
        <f t="shared" si="4"/>
        <v>352</v>
      </c>
      <c r="S21" s="150">
        <f>SUM(D21:R21)</f>
        <v>8070.8222222222221</v>
      </c>
    </row>
    <row r="22" spans="1:16346" s="55" customFormat="1" ht="16.5" customHeight="1" thickBot="1" x14ac:dyDescent="0.4">
      <c r="A22" s="283" t="s">
        <v>65</v>
      </c>
      <c r="B22" s="283" t="s">
        <v>69</v>
      </c>
      <c r="C22" s="152" t="s">
        <v>16</v>
      </c>
      <c r="D22" s="153">
        <f>SUMPRODUCT($C$13:$C$18,D13:D18)</f>
        <v>1045.2222222222222</v>
      </c>
      <c r="E22" s="153">
        <f t="shared" ref="E22:R22" si="5">SUMPRODUCT($C$13:$C$18,E13:E18)</f>
        <v>1169</v>
      </c>
      <c r="F22" s="153">
        <f t="shared" si="5"/>
        <v>727</v>
      </c>
      <c r="G22" s="153">
        <f t="shared" si="5"/>
        <v>443</v>
      </c>
      <c r="H22" s="153">
        <f t="shared" si="5"/>
        <v>527</v>
      </c>
      <c r="I22" s="153">
        <f t="shared" si="5"/>
        <v>664</v>
      </c>
      <c r="J22" s="153">
        <f t="shared" si="5"/>
        <v>737</v>
      </c>
      <c r="K22" s="153">
        <f t="shared" si="5"/>
        <v>926</v>
      </c>
      <c r="L22" s="153">
        <f t="shared" si="5"/>
        <v>789.08888888888885</v>
      </c>
      <c r="M22" s="153">
        <f t="shared" si="5"/>
        <v>754</v>
      </c>
      <c r="N22" s="153">
        <f t="shared" si="5"/>
        <v>907</v>
      </c>
      <c r="O22" s="153">
        <f t="shared" si="5"/>
        <v>1049</v>
      </c>
      <c r="P22" s="153">
        <f t="shared" si="5"/>
        <v>1307</v>
      </c>
      <c r="Q22" s="153">
        <f t="shared" si="5"/>
        <v>1202</v>
      </c>
      <c r="R22" s="153">
        <f t="shared" si="5"/>
        <v>900</v>
      </c>
      <c r="S22" s="153">
        <f>SUM(D22:R22)</f>
        <v>13146.31111111111</v>
      </c>
    </row>
    <row r="23" spans="1:16346" ht="16.5" customHeight="1" x14ac:dyDescent="0.35">
      <c r="A23" s="154" t="s">
        <v>123</v>
      </c>
      <c r="B23" s="155"/>
      <c r="C23" s="154"/>
      <c r="D23" s="155"/>
      <c r="E23" s="154"/>
      <c r="F23" s="155"/>
      <c r="G23" s="154"/>
      <c r="H23" s="155"/>
      <c r="I23" s="154"/>
      <c r="J23" s="155"/>
      <c r="K23" s="154"/>
      <c r="L23" s="155"/>
      <c r="M23" s="154"/>
      <c r="N23" s="155"/>
      <c r="O23" s="154"/>
      <c r="P23" s="155"/>
      <c r="Q23" s="154"/>
      <c r="R23" s="155"/>
      <c r="S23" s="154"/>
      <c r="T23" s="143"/>
      <c r="U23" s="156"/>
      <c r="V23" s="143"/>
      <c r="W23" s="156"/>
      <c r="X23" s="143"/>
      <c r="Y23" s="156"/>
      <c r="Z23" s="143"/>
      <c r="AA23" s="156"/>
      <c r="AB23" s="143"/>
      <c r="AC23" s="156"/>
      <c r="AD23" s="143"/>
      <c r="AE23" s="156"/>
      <c r="AF23" s="143"/>
      <c r="AG23" s="156"/>
      <c r="AH23" s="143"/>
      <c r="AI23" s="156"/>
      <c r="AJ23" s="143"/>
      <c r="AK23" s="156"/>
      <c r="AL23" s="143"/>
      <c r="AM23" s="156"/>
      <c r="AN23" s="143"/>
      <c r="AO23" s="156"/>
      <c r="AP23" s="143"/>
      <c r="AQ23" s="156"/>
      <c r="AR23" s="143"/>
      <c r="AS23" s="156"/>
      <c r="AT23" s="143"/>
      <c r="AU23" s="156"/>
      <c r="AV23" s="143"/>
      <c r="AW23" s="156"/>
      <c r="AX23" s="143"/>
      <c r="AY23" s="156"/>
      <c r="AZ23" s="143"/>
      <c r="BA23" s="156"/>
      <c r="BB23" s="143"/>
      <c r="BC23" s="156"/>
      <c r="BD23" s="143"/>
      <c r="BE23" s="156"/>
      <c r="BF23" s="143"/>
      <c r="BG23" s="156"/>
      <c r="BH23" s="143"/>
      <c r="BI23" s="156"/>
      <c r="BJ23" s="143"/>
      <c r="BK23" s="156"/>
      <c r="BL23" s="143"/>
      <c r="BM23" s="156"/>
      <c r="BN23" s="143"/>
      <c r="BO23" s="156"/>
      <c r="BP23" s="143"/>
      <c r="BQ23" s="156"/>
      <c r="BR23" s="143"/>
      <c r="BS23" s="156"/>
      <c r="BT23" s="143"/>
      <c r="BU23" s="156"/>
      <c r="BV23" s="143"/>
      <c r="BW23" s="156"/>
      <c r="BX23" s="143"/>
      <c r="BY23" s="156"/>
      <c r="BZ23" s="143"/>
      <c r="CA23" s="156"/>
      <c r="CB23" s="143"/>
      <c r="CC23" s="156"/>
      <c r="CD23" s="143"/>
      <c r="CE23" s="156"/>
      <c r="CF23" s="143"/>
      <c r="CG23" s="156"/>
      <c r="CH23" s="143"/>
      <c r="CI23" s="156"/>
      <c r="CJ23" s="143"/>
      <c r="CK23" s="156"/>
      <c r="CL23" s="143"/>
      <c r="CM23" s="156"/>
      <c r="CN23" s="143"/>
      <c r="CO23" s="156"/>
      <c r="CP23" s="143"/>
      <c r="CQ23" s="156"/>
      <c r="CR23" s="143"/>
      <c r="CS23" s="156"/>
      <c r="CT23" s="143"/>
      <c r="CU23" s="156"/>
      <c r="CV23" s="143"/>
      <c r="CW23" s="156"/>
      <c r="CX23" s="143"/>
      <c r="CY23" s="156"/>
      <c r="CZ23" s="143"/>
      <c r="DA23" s="156"/>
      <c r="DB23" s="143"/>
      <c r="DC23" s="156"/>
      <c r="DD23" s="143"/>
      <c r="DE23" s="156"/>
      <c r="DF23" s="143"/>
      <c r="DG23" s="156"/>
      <c r="DH23" s="143"/>
      <c r="DI23" s="156"/>
      <c r="DJ23" s="143"/>
      <c r="DK23" s="156"/>
      <c r="DL23" s="143"/>
      <c r="DM23" s="156"/>
      <c r="DN23" s="143"/>
      <c r="DO23" s="156"/>
      <c r="DP23" s="143"/>
      <c r="DQ23" s="156"/>
      <c r="DR23" s="143"/>
      <c r="DS23" s="156"/>
      <c r="DT23" s="143"/>
      <c r="DU23" s="156"/>
      <c r="DV23" s="143"/>
      <c r="DW23" s="156"/>
      <c r="DX23" s="143"/>
      <c r="DY23" s="156"/>
      <c r="DZ23" s="143"/>
      <c r="EA23" s="156"/>
      <c r="EB23" s="143"/>
      <c r="EC23" s="156"/>
      <c r="ED23" s="143"/>
      <c r="EE23" s="156"/>
      <c r="EF23" s="143"/>
      <c r="EG23" s="156"/>
      <c r="EH23" s="143"/>
      <c r="EI23" s="156"/>
      <c r="EJ23" s="143"/>
      <c r="EK23" s="156"/>
      <c r="EL23" s="143"/>
      <c r="EM23" s="156"/>
      <c r="EN23" s="143"/>
      <c r="EO23" s="156"/>
      <c r="EP23" s="143"/>
      <c r="EQ23" s="156"/>
      <c r="ER23" s="143"/>
      <c r="ES23" s="156"/>
      <c r="ET23" s="143"/>
      <c r="EU23" s="156"/>
      <c r="EV23" s="143"/>
      <c r="EW23" s="156"/>
      <c r="EX23" s="143"/>
      <c r="EY23" s="156"/>
      <c r="EZ23" s="143"/>
      <c r="FA23" s="156"/>
      <c r="FB23" s="143"/>
      <c r="FC23" s="156"/>
      <c r="FD23" s="143"/>
      <c r="FE23" s="156"/>
      <c r="FF23" s="143"/>
      <c r="FG23" s="156"/>
      <c r="FH23" s="143"/>
      <c r="FI23" s="156"/>
      <c r="FJ23" s="143"/>
      <c r="FK23" s="156"/>
      <c r="FL23" s="143"/>
      <c r="FM23" s="156"/>
      <c r="FN23" s="143"/>
      <c r="FO23" s="156"/>
      <c r="FP23" s="143"/>
      <c r="FQ23" s="156"/>
      <c r="FR23" s="143"/>
      <c r="FS23" s="156"/>
      <c r="FT23" s="143"/>
      <c r="FU23" s="156"/>
      <c r="FV23" s="143"/>
      <c r="FW23" s="156"/>
      <c r="FX23" s="143"/>
      <c r="FY23" s="156"/>
      <c r="FZ23" s="143"/>
      <c r="GA23" s="156"/>
      <c r="GB23" s="143"/>
      <c r="GC23" s="156"/>
      <c r="GD23" s="143"/>
      <c r="GE23" s="156"/>
      <c r="GF23" s="143"/>
      <c r="GG23" s="156"/>
      <c r="GH23" s="143"/>
      <c r="GI23" s="156"/>
      <c r="GJ23" s="143"/>
      <c r="GK23" s="156"/>
      <c r="GL23" s="143"/>
      <c r="GM23" s="156"/>
      <c r="GN23" s="143"/>
      <c r="GO23" s="156"/>
      <c r="GP23" s="143"/>
      <c r="GQ23" s="156"/>
      <c r="GR23" s="143"/>
      <c r="GS23" s="156"/>
      <c r="GT23" s="143"/>
      <c r="GU23" s="156"/>
      <c r="GV23" s="143"/>
      <c r="GW23" s="156"/>
      <c r="GX23" s="143"/>
      <c r="GY23" s="156"/>
      <c r="GZ23" s="143"/>
      <c r="HA23" s="156"/>
      <c r="HB23" s="143"/>
      <c r="HC23" s="156"/>
      <c r="HD23" s="143"/>
      <c r="HE23" s="156"/>
      <c r="HF23" s="143"/>
      <c r="HG23" s="156"/>
      <c r="HH23" s="143"/>
      <c r="HI23" s="156"/>
      <c r="HJ23" s="143"/>
      <c r="HK23" s="156"/>
      <c r="HL23" s="143"/>
      <c r="HM23" s="156"/>
      <c r="HN23" s="143"/>
      <c r="HO23" s="156"/>
      <c r="HP23" s="143"/>
      <c r="HQ23" s="156"/>
      <c r="HR23" s="143"/>
      <c r="HS23" s="156"/>
      <c r="HT23" s="143"/>
      <c r="HU23" s="156"/>
      <c r="HV23" s="143"/>
      <c r="HW23" s="156"/>
      <c r="HX23" s="143"/>
      <c r="HY23" s="156"/>
      <c r="HZ23" s="143"/>
      <c r="IA23" s="156"/>
      <c r="IB23" s="143"/>
      <c r="IC23" s="156"/>
      <c r="ID23" s="143"/>
      <c r="IE23" s="156"/>
      <c r="IF23" s="143"/>
      <c r="IG23" s="156"/>
      <c r="IH23" s="143"/>
      <c r="II23" s="156"/>
      <c r="IJ23" s="143"/>
      <c r="IK23" s="156"/>
      <c r="IL23" s="143"/>
      <c r="IM23" s="156"/>
      <c r="IN23" s="143"/>
      <c r="IO23" s="156"/>
      <c r="IP23" s="143"/>
      <c r="IQ23" s="156"/>
      <c r="IR23" s="143"/>
      <c r="IS23" s="156"/>
      <c r="IT23" s="143"/>
      <c r="IU23" s="156"/>
      <c r="IV23" s="143"/>
      <c r="IW23" s="156"/>
      <c r="IX23" s="143"/>
      <c r="IY23" s="156"/>
      <c r="IZ23" s="143"/>
      <c r="JA23" s="156"/>
      <c r="JB23" s="143"/>
      <c r="JC23" s="156"/>
      <c r="JD23" s="143"/>
      <c r="JE23" s="156"/>
      <c r="JF23" s="143"/>
      <c r="JG23" s="156"/>
      <c r="JH23" s="143"/>
      <c r="JI23" s="156"/>
      <c r="JJ23" s="143"/>
      <c r="JK23" s="156"/>
      <c r="JL23" s="143"/>
      <c r="JM23" s="156"/>
      <c r="JN23" s="143"/>
      <c r="JO23" s="156"/>
      <c r="JP23" s="143"/>
      <c r="JQ23" s="156"/>
      <c r="JR23" s="143"/>
      <c r="JS23" s="156"/>
      <c r="JT23" s="143"/>
      <c r="JU23" s="156"/>
      <c r="JV23" s="143"/>
      <c r="JW23" s="156"/>
      <c r="JX23" s="143"/>
      <c r="JY23" s="156"/>
      <c r="JZ23" s="143"/>
      <c r="KA23" s="156"/>
      <c r="KB23" s="143"/>
      <c r="KC23" s="156"/>
      <c r="KD23" s="143"/>
      <c r="KE23" s="156"/>
      <c r="KF23" s="143"/>
      <c r="KG23" s="156"/>
      <c r="KH23" s="143"/>
      <c r="KI23" s="156"/>
      <c r="KJ23" s="143"/>
      <c r="KK23" s="156"/>
      <c r="KL23" s="143"/>
      <c r="KM23" s="156"/>
      <c r="KN23" s="143"/>
      <c r="KO23" s="156"/>
      <c r="KP23" s="143"/>
      <c r="KQ23" s="156"/>
      <c r="KR23" s="143"/>
      <c r="KS23" s="156"/>
      <c r="KT23" s="143"/>
      <c r="KU23" s="156"/>
      <c r="KV23" s="143"/>
      <c r="KW23" s="156"/>
      <c r="KX23" s="143"/>
      <c r="KY23" s="156"/>
      <c r="KZ23" s="143"/>
      <c r="LA23" s="156"/>
      <c r="LB23" s="143"/>
      <c r="LC23" s="156"/>
      <c r="LD23" s="143"/>
      <c r="LE23" s="156"/>
      <c r="LF23" s="143"/>
      <c r="LG23" s="156"/>
      <c r="LH23" s="143"/>
      <c r="LI23" s="156"/>
      <c r="LJ23" s="143"/>
      <c r="LK23" s="156"/>
      <c r="LL23" s="143"/>
      <c r="LM23" s="156"/>
      <c r="LN23" s="143"/>
      <c r="LO23" s="156"/>
      <c r="LP23" s="143"/>
      <c r="LQ23" s="156"/>
      <c r="LR23" s="143"/>
      <c r="LS23" s="156"/>
      <c r="LT23" s="143"/>
      <c r="LU23" s="156"/>
      <c r="LV23" s="143"/>
      <c r="LW23" s="156"/>
      <c r="LX23" s="143"/>
      <c r="LY23" s="156"/>
      <c r="LZ23" s="143"/>
      <c r="MA23" s="156"/>
      <c r="MB23" s="143"/>
      <c r="MC23" s="156"/>
      <c r="MD23" s="143"/>
      <c r="ME23" s="156"/>
      <c r="MF23" s="143"/>
      <c r="MG23" s="156"/>
      <c r="MH23" s="143"/>
      <c r="MI23" s="156"/>
      <c r="MJ23" s="143"/>
      <c r="MK23" s="156"/>
      <c r="ML23" s="143"/>
      <c r="MM23" s="156"/>
      <c r="MN23" s="143"/>
      <c r="MO23" s="156"/>
      <c r="MP23" s="143"/>
      <c r="MQ23" s="156"/>
      <c r="MR23" s="143"/>
      <c r="MS23" s="156"/>
      <c r="MT23" s="143"/>
      <c r="MU23" s="156"/>
      <c r="MV23" s="143"/>
      <c r="MW23" s="156"/>
      <c r="MX23" s="143"/>
      <c r="MY23" s="156"/>
      <c r="MZ23" s="143"/>
      <c r="NA23" s="156"/>
      <c r="NB23" s="143"/>
      <c r="NC23" s="156"/>
      <c r="ND23" s="143"/>
      <c r="NE23" s="156"/>
      <c r="NF23" s="143"/>
      <c r="NG23" s="156"/>
      <c r="NH23" s="143"/>
      <c r="NI23" s="156"/>
      <c r="NJ23" s="143"/>
      <c r="NK23" s="156"/>
      <c r="NL23" s="143"/>
      <c r="NM23" s="156"/>
      <c r="NN23" s="143"/>
      <c r="NO23" s="156"/>
      <c r="NP23" s="143"/>
      <c r="NQ23" s="156"/>
      <c r="NR23" s="143"/>
      <c r="NS23" s="156"/>
      <c r="NT23" s="143"/>
      <c r="NU23" s="156"/>
      <c r="NV23" s="143"/>
      <c r="NW23" s="156"/>
      <c r="NX23" s="143"/>
      <c r="NY23" s="156"/>
      <c r="NZ23" s="143"/>
      <c r="OA23" s="156"/>
      <c r="OB23" s="143"/>
      <c r="OC23" s="156"/>
      <c r="OD23" s="143"/>
      <c r="OE23" s="156"/>
      <c r="OF23" s="143"/>
      <c r="OG23" s="156"/>
      <c r="OH23" s="143"/>
      <c r="OI23" s="156"/>
      <c r="OJ23" s="143"/>
      <c r="OK23" s="156"/>
      <c r="OL23" s="143"/>
      <c r="OM23" s="156"/>
      <c r="ON23" s="143"/>
      <c r="OO23" s="156"/>
      <c r="OP23" s="143"/>
      <c r="OQ23" s="156"/>
      <c r="OR23" s="143"/>
      <c r="OS23" s="156"/>
      <c r="OT23" s="143"/>
      <c r="OU23" s="156"/>
      <c r="OV23" s="143"/>
      <c r="OW23" s="156"/>
      <c r="OX23" s="143"/>
      <c r="OY23" s="156"/>
      <c r="OZ23" s="143"/>
      <c r="PA23" s="156"/>
      <c r="PB23" s="143"/>
      <c r="PC23" s="156"/>
      <c r="PD23" s="143"/>
      <c r="PE23" s="156"/>
      <c r="PF23" s="143"/>
      <c r="PG23" s="156"/>
      <c r="PH23" s="143"/>
      <c r="PI23" s="156"/>
      <c r="PJ23" s="143"/>
      <c r="PK23" s="156"/>
      <c r="PL23" s="143"/>
      <c r="PM23" s="156"/>
      <c r="PN23" s="143"/>
      <c r="PO23" s="156"/>
      <c r="PP23" s="143"/>
      <c r="PQ23" s="156"/>
      <c r="PR23" s="143"/>
      <c r="PS23" s="156"/>
      <c r="PT23" s="143"/>
      <c r="PU23" s="156"/>
      <c r="PV23" s="143"/>
      <c r="PW23" s="156"/>
      <c r="PX23" s="143"/>
      <c r="PY23" s="156"/>
      <c r="PZ23" s="143"/>
      <c r="QA23" s="156"/>
      <c r="QB23" s="143"/>
      <c r="QC23" s="156"/>
      <c r="QD23" s="143"/>
      <c r="QE23" s="156"/>
      <c r="QF23" s="143"/>
      <c r="QG23" s="156"/>
      <c r="QH23" s="143"/>
      <c r="QI23" s="156"/>
      <c r="QJ23" s="143"/>
      <c r="QK23" s="156"/>
      <c r="QL23" s="143"/>
      <c r="QM23" s="156"/>
      <c r="QN23" s="143"/>
      <c r="QO23" s="156"/>
      <c r="QP23" s="143"/>
      <c r="QQ23" s="156"/>
      <c r="QR23" s="143"/>
      <c r="QS23" s="156"/>
      <c r="QT23" s="143"/>
      <c r="QU23" s="156"/>
      <c r="QV23" s="143"/>
      <c r="QW23" s="156"/>
      <c r="QX23" s="143"/>
      <c r="QY23" s="156"/>
      <c r="QZ23" s="143"/>
      <c r="RA23" s="156"/>
      <c r="RB23" s="143"/>
      <c r="RC23" s="156"/>
      <c r="RD23" s="143"/>
      <c r="RE23" s="156"/>
      <c r="RF23" s="143"/>
      <c r="RG23" s="156"/>
      <c r="RH23" s="143"/>
      <c r="RI23" s="156"/>
      <c r="RJ23" s="143"/>
      <c r="RK23" s="156"/>
      <c r="RL23" s="143"/>
      <c r="RM23" s="156"/>
      <c r="RN23" s="143"/>
      <c r="RO23" s="156"/>
      <c r="RP23" s="143"/>
      <c r="RQ23" s="156"/>
      <c r="RR23" s="143"/>
      <c r="RS23" s="156"/>
      <c r="RT23" s="143"/>
      <c r="RU23" s="156"/>
      <c r="RV23" s="143"/>
      <c r="RW23" s="156"/>
      <c r="RX23" s="143"/>
      <c r="RY23" s="156"/>
      <c r="RZ23" s="143"/>
      <c r="SA23" s="156"/>
      <c r="SB23" s="143"/>
      <c r="SC23" s="156"/>
      <c r="SD23" s="143"/>
      <c r="SE23" s="156"/>
      <c r="SF23" s="143"/>
      <c r="SG23" s="156"/>
      <c r="SH23" s="143"/>
      <c r="SI23" s="156"/>
      <c r="SJ23" s="143"/>
      <c r="SK23" s="156"/>
      <c r="SL23" s="143"/>
      <c r="SM23" s="156"/>
      <c r="SN23" s="143"/>
      <c r="SO23" s="156"/>
      <c r="SP23" s="143"/>
      <c r="SQ23" s="156"/>
      <c r="SR23" s="143"/>
      <c r="SS23" s="156"/>
      <c r="ST23" s="143"/>
      <c r="SU23" s="156"/>
      <c r="SV23" s="143"/>
      <c r="SW23" s="156"/>
      <c r="SX23" s="143"/>
      <c r="SY23" s="156"/>
      <c r="SZ23" s="143"/>
      <c r="TA23" s="156"/>
      <c r="TB23" s="143"/>
      <c r="TC23" s="156"/>
      <c r="TD23" s="143"/>
      <c r="TE23" s="156"/>
      <c r="TF23" s="143"/>
      <c r="TG23" s="156"/>
      <c r="TH23" s="143"/>
      <c r="TI23" s="156"/>
      <c r="TJ23" s="143"/>
      <c r="TK23" s="156"/>
      <c r="TL23" s="143"/>
      <c r="TM23" s="156"/>
      <c r="TN23" s="143"/>
      <c r="TO23" s="156"/>
      <c r="TP23" s="143"/>
      <c r="TQ23" s="156"/>
      <c r="TR23" s="143"/>
      <c r="TS23" s="156"/>
      <c r="TT23" s="143"/>
      <c r="TU23" s="156"/>
      <c r="TV23" s="143"/>
      <c r="TW23" s="156"/>
      <c r="TX23" s="143"/>
      <c r="TY23" s="156"/>
      <c r="TZ23" s="143"/>
      <c r="UA23" s="156"/>
      <c r="UB23" s="143"/>
      <c r="UC23" s="156"/>
      <c r="UD23" s="143"/>
      <c r="UE23" s="156"/>
      <c r="UF23" s="143"/>
      <c r="UG23" s="156"/>
      <c r="UH23" s="143"/>
      <c r="UI23" s="156"/>
      <c r="UJ23" s="143"/>
      <c r="UK23" s="156"/>
      <c r="UL23" s="143"/>
      <c r="UM23" s="156"/>
      <c r="UN23" s="143"/>
      <c r="UO23" s="156"/>
      <c r="UP23" s="143"/>
      <c r="UQ23" s="156"/>
      <c r="UR23" s="143"/>
      <c r="US23" s="156"/>
      <c r="UT23" s="143"/>
      <c r="UU23" s="156"/>
      <c r="UV23" s="143"/>
      <c r="UW23" s="156"/>
      <c r="UX23" s="143"/>
      <c r="UY23" s="156"/>
      <c r="UZ23" s="143"/>
      <c r="VA23" s="156"/>
      <c r="VB23" s="143"/>
      <c r="VC23" s="156"/>
      <c r="VD23" s="143"/>
      <c r="VE23" s="156"/>
      <c r="VF23" s="143"/>
      <c r="VG23" s="156"/>
      <c r="VH23" s="143"/>
      <c r="VI23" s="156"/>
      <c r="VJ23" s="143"/>
      <c r="VK23" s="156"/>
      <c r="VL23" s="143"/>
      <c r="VM23" s="156"/>
      <c r="VN23" s="143"/>
      <c r="VO23" s="156"/>
      <c r="VP23" s="143"/>
      <c r="VQ23" s="156"/>
      <c r="VR23" s="143"/>
      <c r="VS23" s="156"/>
      <c r="VT23" s="143"/>
      <c r="VU23" s="156"/>
      <c r="VV23" s="143"/>
      <c r="VW23" s="156"/>
      <c r="VX23" s="143"/>
      <c r="VY23" s="156"/>
      <c r="VZ23" s="143"/>
      <c r="WA23" s="156"/>
      <c r="WB23" s="143"/>
      <c r="WC23" s="156"/>
      <c r="WD23" s="143"/>
      <c r="WE23" s="156"/>
      <c r="WF23" s="143"/>
      <c r="WG23" s="156"/>
      <c r="WH23" s="143"/>
      <c r="WI23" s="156"/>
      <c r="WJ23" s="143"/>
      <c r="WK23" s="156"/>
      <c r="WL23" s="143"/>
      <c r="WM23" s="156"/>
      <c r="WN23" s="143"/>
      <c r="WO23" s="156"/>
      <c r="WP23" s="143"/>
      <c r="WQ23" s="156"/>
      <c r="WR23" s="143"/>
      <c r="WS23" s="156"/>
      <c r="WT23" s="143"/>
      <c r="WU23" s="156"/>
      <c r="WV23" s="143"/>
      <c r="WW23" s="156"/>
      <c r="WX23" s="143"/>
      <c r="WY23" s="156"/>
      <c r="WZ23" s="143"/>
      <c r="XA23" s="156"/>
      <c r="XB23" s="143"/>
      <c r="XC23" s="156"/>
      <c r="XD23" s="143"/>
      <c r="XE23" s="156"/>
      <c r="XF23" s="143"/>
      <c r="XG23" s="156"/>
      <c r="XH23" s="143"/>
      <c r="XI23" s="156"/>
      <c r="XJ23" s="143"/>
      <c r="XK23" s="156"/>
      <c r="XL23" s="143"/>
      <c r="XM23" s="156"/>
      <c r="XN23" s="143"/>
      <c r="XO23" s="156"/>
      <c r="XP23" s="143"/>
      <c r="XQ23" s="156"/>
      <c r="XR23" s="143"/>
      <c r="XS23" s="156"/>
      <c r="XT23" s="143"/>
      <c r="XU23" s="156"/>
      <c r="XV23" s="143"/>
      <c r="XW23" s="156"/>
      <c r="XX23" s="143"/>
      <c r="XY23" s="156"/>
      <c r="XZ23" s="143"/>
      <c r="YA23" s="156"/>
      <c r="YB23" s="143"/>
      <c r="YC23" s="156"/>
      <c r="YD23" s="143"/>
      <c r="YE23" s="156"/>
      <c r="YF23" s="143"/>
      <c r="YG23" s="156"/>
      <c r="YH23" s="143"/>
      <c r="YI23" s="156"/>
      <c r="YJ23" s="143"/>
      <c r="YK23" s="156"/>
      <c r="YL23" s="143"/>
      <c r="YM23" s="156"/>
      <c r="YN23" s="143"/>
      <c r="YO23" s="156"/>
      <c r="YP23" s="143"/>
      <c r="YQ23" s="156"/>
      <c r="YR23" s="143"/>
      <c r="YS23" s="156"/>
      <c r="YT23" s="143"/>
      <c r="YU23" s="156"/>
      <c r="YV23" s="143"/>
      <c r="YW23" s="156"/>
      <c r="YX23" s="143"/>
      <c r="YY23" s="156"/>
      <c r="YZ23" s="143"/>
      <c r="ZA23" s="156"/>
      <c r="ZB23" s="143"/>
      <c r="ZC23" s="156"/>
      <c r="ZD23" s="143"/>
      <c r="ZE23" s="156"/>
      <c r="ZF23" s="143"/>
      <c r="ZG23" s="156"/>
      <c r="ZH23" s="143"/>
      <c r="ZI23" s="156"/>
      <c r="ZJ23" s="143"/>
      <c r="ZK23" s="156"/>
      <c r="ZL23" s="143"/>
      <c r="ZM23" s="156"/>
      <c r="ZN23" s="143"/>
      <c r="ZO23" s="156"/>
      <c r="ZP23" s="143"/>
      <c r="ZQ23" s="156"/>
      <c r="ZR23" s="143"/>
      <c r="ZS23" s="156"/>
      <c r="ZT23" s="143"/>
      <c r="ZU23" s="156"/>
      <c r="ZV23" s="143"/>
      <c r="ZW23" s="156"/>
      <c r="ZX23" s="143"/>
      <c r="ZY23" s="156"/>
      <c r="ZZ23" s="143"/>
      <c r="AAA23" s="156"/>
      <c r="AAB23" s="143"/>
      <c r="AAC23" s="156"/>
      <c r="AAD23" s="143"/>
      <c r="AAE23" s="156"/>
      <c r="AAF23" s="143"/>
      <c r="AAG23" s="156"/>
      <c r="AAH23" s="143"/>
      <c r="AAI23" s="156"/>
      <c r="AAJ23" s="143"/>
      <c r="AAK23" s="156"/>
      <c r="AAL23" s="143"/>
      <c r="AAM23" s="156"/>
      <c r="AAN23" s="143"/>
      <c r="AAO23" s="156"/>
      <c r="AAP23" s="143"/>
      <c r="AAQ23" s="156"/>
      <c r="AAR23" s="143"/>
      <c r="AAS23" s="156"/>
      <c r="AAT23" s="143"/>
      <c r="AAU23" s="156"/>
      <c r="AAV23" s="143"/>
      <c r="AAW23" s="156"/>
      <c r="AAX23" s="143"/>
      <c r="AAY23" s="156"/>
      <c r="AAZ23" s="143"/>
      <c r="ABA23" s="156"/>
      <c r="ABB23" s="143"/>
      <c r="ABC23" s="156"/>
      <c r="ABD23" s="143"/>
      <c r="ABE23" s="156"/>
      <c r="ABF23" s="143"/>
      <c r="ABG23" s="156"/>
      <c r="ABH23" s="143"/>
      <c r="ABI23" s="156"/>
      <c r="ABJ23" s="143"/>
      <c r="ABK23" s="156"/>
      <c r="ABL23" s="143"/>
      <c r="ABM23" s="156"/>
      <c r="ABN23" s="143"/>
      <c r="ABO23" s="156"/>
      <c r="ABP23" s="143"/>
      <c r="ABQ23" s="156"/>
      <c r="ABR23" s="143"/>
      <c r="ABS23" s="156"/>
      <c r="ABT23" s="143"/>
      <c r="ABU23" s="156"/>
      <c r="ABV23" s="143"/>
      <c r="ABW23" s="156"/>
      <c r="ABX23" s="143"/>
      <c r="ABY23" s="156"/>
      <c r="ABZ23" s="143"/>
      <c r="ACA23" s="156"/>
      <c r="ACB23" s="143"/>
      <c r="ACC23" s="156"/>
      <c r="ACD23" s="143"/>
      <c r="ACE23" s="156"/>
      <c r="ACF23" s="143"/>
      <c r="ACG23" s="156"/>
      <c r="ACH23" s="143"/>
      <c r="ACI23" s="156"/>
      <c r="ACJ23" s="143"/>
      <c r="ACK23" s="156"/>
      <c r="ACL23" s="143"/>
      <c r="ACM23" s="156"/>
      <c r="ACN23" s="143"/>
      <c r="ACO23" s="156"/>
      <c r="ACP23" s="143"/>
      <c r="ACQ23" s="156"/>
      <c r="ACR23" s="143"/>
      <c r="ACS23" s="156"/>
      <c r="ACT23" s="143"/>
      <c r="ACU23" s="156"/>
      <c r="ACV23" s="143"/>
      <c r="ACW23" s="156"/>
      <c r="ACX23" s="143"/>
      <c r="ACY23" s="156"/>
      <c r="ACZ23" s="143"/>
      <c r="ADA23" s="156"/>
      <c r="ADB23" s="143"/>
      <c r="ADC23" s="156"/>
      <c r="ADD23" s="143"/>
      <c r="ADE23" s="156"/>
      <c r="ADF23" s="143"/>
      <c r="ADG23" s="156"/>
      <c r="ADH23" s="143"/>
      <c r="ADI23" s="156"/>
      <c r="ADJ23" s="143"/>
      <c r="ADK23" s="156"/>
      <c r="ADL23" s="143"/>
      <c r="ADM23" s="156"/>
      <c r="ADN23" s="143"/>
      <c r="ADO23" s="156"/>
      <c r="ADP23" s="143"/>
      <c r="ADQ23" s="156"/>
      <c r="ADR23" s="143"/>
      <c r="ADS23" s="156"/>
      <c r="ADT23" s="143"/>
      <c r="ADU23" s="156"/>
      <c r="ADV23" s="143"/>
      <c r="ADW23" s="156"/>
      <c r="ADX23" s="143"/>
      <c r="ADY23" s="156"/>
      <c r="ADZ23" s="143"/>
      <c r="AEA23" s="156"/>
      <c r="AEB23" s="143"/>
      <c r="AEC23" s="156"/>
      <c r="AED23" s="143"/>
      <c r="AEE23" s="156"/>
      <c r="AEF23" s="143"/>
      <c r="AEG23" s="156"/>
      <c r="AEH23" s="143"/>
      <c r="AEI23" s="156"/>
      <c r="AEJ23" s="143"/>
      <c r="AEK23" s="156"/>
      <c r="AEL23" s="143"/>
      <c r="AEM23" s="156"/>
      <c r="AEN23" s="143"/>
      <c r="AEO23" s="156"/>
      <c r="AEP23" s="143"/>
      <c r="AEQ23" s="156"/>
      <c r="AER23" s="143"/>
      <c r="AES23" s="156"/>
      <c r="AET23" s="143"/>
      <c r="AEU23" s="156"/>
      <c r="AEV23" s="143"/>
      <c r="AEW23" s="156"/>
      <c r="AEX23" s="143"/>
      <c r="AEY23" s="156"/>
      <c r="AEZ23" s="143"/>
      <c r="AFA23" s="156"/>
      <c r="AFB23" s="143"/>
      <c r="AFC23" s="156"/>
      <c r="AFD23" s="143"/>
      <c r="AFE23" s="156"/>
      <c r="AFF23" s="143"/>
      <c r="AFG23" s="156"/>
      <c r="AFH23" s="143"/>
      <c r="AFI23" s="156"/>
      <c r="AFJ23" s="143"/>
      <c r="AFK23" s="156"/>
      <c r="AFL23" s="143"/>
      <c r="AFM23" s="156"/>
      <c r="AFN23" s="143"/>
      <c r="AFO23" s="156"/>
      <c r="AFP23" s="143"/>
      <c r="AFQ23" s="156"/>
      <c r="AFR23" s="143"/>
      <c r="AFS23" s="156"/>
      <c r="AFT23" s="143"/>
      <c r="AFU23" s="156"/>
      <c r="AFV23" s="143"/>
      <c r="AFW23" s="156"/>
      <c r="AFX23" s="143"/>
      <c r="AFY23" s="156"/>
      <c r="AFZ23" s="143"/>
      <c r="AGA23" s="156"/>
      <c r="AGB23" s="143"/>
      <c r="AGC23" s="156"/>
      <c r="AGD23" s="143"/>
      <c r="AGE23" s="156"/>
      <c r="AGF23" s="143"/>
      <c r="AGG23" s="156"/>
      <c r="AGH23" s="143"/>
      <c r="AGI23" s="156"/>
      <c r="AGJ23" s="143"/>
      <c r="AGK23" s="156"/>
      <c r="AGL23" s="143"/>
      <c r="AGM23" s="156"/>
      <c r="AGN23" s="143"/>
      <c r="AGO23" s="156"/>
      <c r="AGP23" s="143"/>
      <c r="AGQ23" s="156"/>
      <c r="AGR23" s="143"/>
      <c r="AGS23" s="156"/>
      <c r="AGT23" s="143"/>
      <c r="AGU23" s="156"/>
      <c r="AGV23" s="143"/>
      <c r="AGW23" s="156"/>
      <c r="AGX23" s="143"/>
      <c r="AGY23" s="156"/>
      <c r="AGZ23" s="143"/>
      <c r="AHA23" s="156"/>
      <c r="AHB23" s="143"/>
      <c r="AHC23" s="156"/>
      <c r="AHD23" s="143"/>
      <c r="AHE23" s="156"/>
      <c r="AHF23" s="143"/>
      <c r="AHG23" s="156"/>
      <c r="AHH23" s="143"/>
      <c r="AHI23" s="156"/>
      <c r="AHJ23" s="143"/>
      <c r="AHK23" s="156"/>
      <c r="AHL23" s="143"/>
      <c r="AHM23" s="156"/>
      <c r="AHN23" s="143"/>
      <c r="AHO23" s="156"/>
      <c r="AHP23" s="143"/>
      <c r="AHQ23" s="156"/>
      <c r="AHR23" s="143"/>
      <c r="AHS23" s="156"/>
      <c r="AHT23" s="143"/>
      <c r="AHU23" s="156"/>
      <c r="AHV23" s="143"/>
      <c r="AHW23" s="156"/>
      <c r="AHX23" s="143"/>
      <c r="AHY23" s="156"/>
      <c r="AHZ23" s="143"/>
      <c r="AIA23" s="156"/>
      <c r="AIB23" s="143"/>
      <c r="AIC23" s="156"/>
      <c r="AID23" s="143"/>
      <c r="AIE23" s="156"/>
      <c r="AIF23" s="143"/>
      <c r="AIG23" s="156"/>
      <c r="AIH23" s="143"/>
      <c r="AII23" s="156"/>
      <c r="AIJ23" s="143"/>
      <c r="AIK23" s="156"/>
      <c r="AIL23" s="143"/>
      <c r="AIM23" s="156"/>
      <c r="AIN23" s="143"/>
      <c r="AIO23" s="156"/>
      <c r="AIP23" s="143"/>
      <c r="AIQ23" s="156"/>
      <c r="AIR23" s="143"/>
      <c r="AIS23" s="156"/>
      <c r="AIT23" s="143"/>
      <c r="AIU23" s="156"/>
      <c r="AIV23" s="143"/>
      <c r="AIW23" s="156"/>
      <c r="AIX23" s="143"/>
      <c r="AIY23" s="156"/>
      <c r="AIZ23" s="143"/>
      <c r="AJA23" s="156"/>
      <c r="AJB23" s="143"/>
      <c r="AJC23" s="156"/>
      <c r="AJD23" s="143"/>
      <c r="AJE23" s="156"/>
      <c r="AJF23" s="143"/>
      <c r="AJG23" s="156"/>
      <c r="AJH23" s="143"/>
      <c r="AJI23" s="156"/>
      <c r="AJJ23" s="143"/>
      <c r="AJK23" s="156"/>
      <c r="AJL23" s="143"/>
      <c r="AJM23" s="156"/>
      <c r="AJN23" s="143"/>
      <c r="AJO23" s="156"/>
      <c r="AJP23" s="143"/>
      <c r="AJQ23" s="156"/>
      <c r="AJR23" s="143"/>
      <c r="AJS23" s="156"/>
      <c r="AJT23" s="143"/>
      <c r="AJU23" s="156"/>
      <c r="AJV23" s="143"/>
      <c r="AJW23" s="156"/>
      <c r="AJX23" s="143"/>
      <c r="AJY23" s="156"/>
      <c r="AJZ23" s="143"/>
      <c r="AKA23" s="156"/>
      <c r="AKB23" s="143"/>
      <c r="AKC23" s="156"/>
      <c r="AKD23" s="143"/>
      <c r="AKE23" s="156"/>
      <c r="AKF23" s="143"/>
      <c r="AKG23" s="156"/>
      <c r="AKH23" s="143"/>
      <c r="AKI23" s="156"/>
      <c r="AKJ23" s="143"/>
      <c r="AKK23" s="156"/>
      <c r="AKL23" s="143"/>
      <c r="AKM23" s="156"/>
      <c r="AKN23" s="143"/>
      <c r="AKO23" s="156"/>
      <c r="AKP23" s="143"/>
      <c r="AKQ23" s="156"/>
      <c r="AKR23" s="143"/>
      <c r="AKS23" s="156"/>
      <c r="AKT23" s="143"/>
      <c r="AKU23" s="156"/>
      <c r="AKV23" s="143"/>
      <c r="AKW23" s="156"/>
      <c r="AKX23" s="143"/>
      <c r="AKY23" s="156"/>
      <c r="AKZ23" s="143"/>
      <c r="ALA23" s="156"/>
      <c r="ALB23" s="143"/>
      <c r="ALC23" s="156"/>
      <c r="ALD23" s="143"/>
      <c r="ALE23" s="156"/>
      <c r="ALF23" s="143"/>
      <c r="ALG23" s="156"/>
      <c r="ALH23" s="143"/>
      <c r="ALI23" s="156"/>
      <c r="ALJ23" s="143"/>
      <c r="ALK23" s="156"/>
      <c r="ALL23" s="143"/>
      <c r="ALM23" s="156"/>
      <c r="ALN23" s="143"/>
      <c r="ALO23" s="156"/>
      <c r="ALP23" s="143"/>
      <c r="ALQ23" s="156"/>
      <c r="ALR23" s="143"/>
      <c r="ALS23" s="156"/>
      <c r="ALT23" s="143"/>
      <c r="ALU23" s="156"/>
      <c r="ALV23" s="143"/>
      <c r="ALW23" s="156"/>
      <c r="ALX23" s="143"/>
      <c r="ALY23" s="156"/>
      <c r="ALZ23" s="143"/>
      <c r="AMA23" s="156"/>
      <c r="AMB23" s="143"/>
      <c r="AMC23" s="156"/>
      <c r="AMD23" s="143"/>
      <c r="AME23" s="156"/>
      <c r="AMF23" s="143"/>
      <c r="AMG23" s="156"/>
      <c r="AMH23" s="143"/>
      <c r="AMI23" s="156"/>
      <c r="AMJ23" s="143"/>
      <c r="AMK23" s="156"/>
      <c r="AML23" s="143"/>
      <c r="AMM23" s="156"/>
      <c r="AMN23" s="143"/>
      <c r="AMO23" s="156"/>
      <c r="AMP23" s="143"/>
      <c r="AMQ23" s="156"/>
      <c r="AMR23" s="143"/>
      <c r="AMS23" s="156"/>
      <c r="AMT23" s="143"/>
      <c r="AMU23" s="156"/>
      <c r="AMV23" s="143"/>
      <c r="AMW23" s="156"/>
      <c r="AMX23" s="143"/>
      <c r="AMY23" s="156"/>
      <c r="AMZ23" s="143"/>
      <c r="ANA23" s="156"/>
      <c r="ANB23" s="143"/>
      <c r="ANC23" s="156"/>
      <c r="AND23" s="143"/>
      <c r="ANE23" s="156"/>
      <c r="ANF23" s="143"/>
      <c r="ANG23" s="156"/>
      <c r="ANH23" s="143"/>
      <c r="ANI23" s="156"/>
      <c r="ANJ23" s="143"/>
      <c r="ANK23" s="156"/>
      <c r="ANL23" s="143"/>
      <c r="ANM23" s="156"/>
      <c r="ANN23" s="143"/>
      <c r="ANO23" s="156"/>
      <c r="ANP23" s="143"/>
      <c r="ANQ23" s="156"/>
      <c r="ANR23" s="143"/>
      <c r="ANS23" s="156"/>
      <c r="ANT23" s="143"/>
      <c r="ANU23" s="156"/>
      <c r="ANV23" s="143"/>
      <c r="ANW23" s="156"/>
      <c r="ANX23" s="143"/>
      <c r="ANY23" s="156"/>
      <c r="ANZ23" s="143"/>
      <c r="AOA23" s="156"/>
      <c r="AOB23" s="143"/>
      <c r="AOC23" s="156"/>
      <c r="AOD23" s="143"/>
      <c r="AOE23" s="156"/>
      <c r="AOF23" s="143"/>
      <c r="AOG23" s="156"/>
      <c r="AOH23" s="143"/>
      <c r="AOI23" s="156"/>
      <c r="AOJ23" s="143"/>
      <c r="AOK23" s="156"/>
      <c r="AOL23" s="143"/>
      <c r="AOM23" s="156"/>
      <c r="AON23" s="143"/>
      <c r="AOO23" s="156"/>
      <c r="AOP23" s="143"/>
      <c r="AOQ23" s="156"/>
      <c r="AOR23" s="143"/>
      <c r="AOS23" s="156"/>
      <c r="AOT23" s="143"/>
      <c r="AOU23" s="156"/>
      <c r="AOV23" s="143"/>
      <c r="AOW23" s="156"/>
      <c r="AOX23" s="143"/>
      <c r="AOY23" s="156"/>
      <c r="AOZ23" s="143"/>
      <c r="APA23" s="156"/>
      <c r="APB23" s="143"/>
      <c r="APC23" s="156"/>
      <c r="APD23" s="143"/>
      <c r="APE23" s="156"/>
      <c r="APF23" s="143"/>
      <c r="APG23" s="156"/>
      <c r="APH23" s="143"/>
      <c r="API23" s="156"/>
      <c r="APJ23" s="143"/>
      <c r="APK23" s="156"/>
      <c r="APL23" s="143"/>
      <c r="APM23" s="156"/>
      <c r="APN23" s="143"/>
      <c r="APO23" s="156"/>
      <c r="APP23" s="143"/>
      <c r="APQ23" s="156"/>
      <c r="APR23" s="143"/>
      <c r="APS23" s="156"/>
      <c r="APT23" s="143"/>
      <c r="APU23" s="156"/>
      <c r="APV23" s="143"/>
      <c r="APW23" s="156"/>
      <c r="APX23" s="143"/>
      <c r="APY23" s="156"/>
      <c r="APZ23" s="143"/>
      <c r="AQA23" s="156"/>
      <c r="AQB23" s="143"/>
      <c r="AQC23" s="156"/>
      <c r="AQD23" s="143"/>
      <c r="AQE23" s="156"/>
      <c r="AQF23" s="143"/>
      <c r="AQG23" s="156"/>
      <c r="AQH23" s="143"/>
      <c r="AQI23" s="156"/>
      <c r="AQJ23" s="143"/>
      <c r="AQK23" s="156"/>
      <c r="AQL23" s="143"/>
      <c r="AQM23" s="156"/>
      <c r="AQN23" s="143"/>
      <c r="AQO23" s="156"/>
      <c r="AQP23" s="143"/>
      <c r="AQQ23" s="156"/>
      <c r="AQR23" s="143"/>
      <c r="AQS23" s="156"/>
      <c r="AQT23" s="143"/>
      <c r="AQU23" s="156"/>
      <c r="AQV23" s="143"/>
      <c r="AQW23" s="156"/>
      <c r="AQX23" s="143"/>
      <c r="AQY23" s="156"/>
      <c r="AQZ23" s="143"/>
      <c r="ARA23" s="156"/>
      <c r="ARB23" s="143"/>
      <c r="ARC23" s="156"/>
      <c r="ARD23" s="143"/>
      <c r="ARE23" s="156"/>
      <c r="ARF23" s="143"/>
      <c r="ARG23" s="156"/>
      <c r="ARH23" s="143"/>
      <c r="ARI23" s="156"/>
      <c r="ARJ23" s="143"/>
      <c r="ARK23" s="156"/>
      <c r="ARL23" s="143"/>
      <c r="ARM23" s="156"/>
      <c r="ARN23" s="143"/>
      <c r="ARO23" s="156"/>
      <c r="ARP23" s="143"/>
      <c r="ARQ23" s="156"/>
      <c r="ARR23" s="143"/>
      <c r="ARS23" s="156"/>
      <c r="ART23" s="143"/>
      <c r="ARU23" s="156"/>
      <c r="ARV23" s="143"/>
      <c r="ARW23" s="156"/>
      <c r="ARX23" s="143"/>
      <c r="ARY23" s="156"/>
      <c r="ARZ23" s="143"/>
      <c r="ASA23" s="156"/>
      <c r="ASB23" s="143"/>
      <c r="ASC23" s="156"/>
      <c r="ASD23" s="143"/>
      <c r="ASE23" s="156"/>
      <c r="ASF23" s="143"/>
      <c r="ASG23" s="156"/>
      <c r="ASH23" s="143"/>
      <c r="ASI23" s="156"/>
      <c r="ASJ23" s="143"/>
      <c r="ASK23" s="156"/>
      <c r="ASL23" s="143"/>
      <c r="ASM23" s="156"/>
      <c r="ASN23" s="143"/>
      <c r="ASO23" s="156"/>
      <c r="ASP23" s="143"/>
      <c r="ASQ23" s="156"/>
      <c r="ASR23" s="143"/>
      <c r="ASS23" s="156"/>
      <c r="AST23" s="143"/>
      <c r="ASU23" s="156"/>
      <c r="ASV23" s="143"/>
      <c r="ASW23" s="156"/>
      <c r="ASX23" s="143"/>
      <c r="ASY23" s="156"/>
      <c r="ASZ23" s="143"/>
      <c r="ATA23" s="156"/>
      <c r="ATB23" s="143"/>
      <c r="ATC23" s="156"/>
      <c r="ATD23" s="143"/>
      <c r="ATE23" s="156"/>
      <c r="ATF23" s="143"/>
      <c r="ATG23" s="156"/>
      <c r="ATH23" s="143"/>
      <c r="ATI23" s="156"/>
      <c r="ATJ23" s="143"/>
      <c r="ATK23" s="156"/>
      <c r="ATL23" s="143"/>
      <c r="ATM23" s="156"/>
      <c r="ATN23" s="143"/>
      <c r="ATO23" s="156"/>
      <c r="ATP23" s="143"/>
      <c r="ATQ23" s="156"/>
      <c r="ATR23" s="143"/>
      <c r="ATS23" s="156"/>
      <c r="ATT23" s="143"/>
      <c r="ATU23" s="156"/>
      <c r="ATV23" s="143"/>
      <c r="ATW23" s="156"/>
      <c r="ATX23" s="143"/>
      <c r="ATY23" s="156"/>
      <c r="ATZ23" s="143"/>
      <c r="AUA23" s="156"/>
      <c r="AUB23" s="143"/>
      <c r="AUC23" s="156"/>
      <c r="AUD23" s="143"/>
      <c r="AUE23" s="156"/>
      <c r="AUF23" s="143"/>
      <c r="AUG23" s="156"/>
      <c r="AUH23" s="143"/>
      <c r="AUI23" s="156"/>
      <c r="AUJ23" s="143"/>
      <c r="AUK23" s="156"/>
      <c r="AUL23" s="143"/>
      <c r="AUM23" s="156"/>
      <c r="AUN23" s="143"/>
      <c r="AUO23" s="156"/>
      <c r="AUP23" s="143"/>
      <c r="AUQ23" s="156"/>
      <c r="AUR23" s="143"/>
      <c r="AUS23" s="156"/>
      <c r="AUT23" s="143"/>
      <c r="AUU23" s="156"/>
      <c r="AUV23" s="143"/>
      <c r="AUW23" s="156"/>
      <c r="AUX23" s="143"/>
      <c r="AUY23" s="156"/>
      <c r="AUZ23" s="143"/>
      <c r="AVA23" s="156"/>
      <c r="AVB23" s="143"/>
      <c r="AVC23" s="156"/>
      <c r="AVD23" s="143"/>
      <c r="AVE23" s="156"/>
      <c r="AVF23" s="143"/>
      <c r="AVG23" s="156"/>
      <c r="AVH23" s="143"/>
      <c r="AVI23" s="156"/>
      <c r="AVJ23" s="143"/>
      <c r="AVK23" s="156"/>
      <c r="AVL23" s="143"/>
      <c r="AVM23" s="156"/>
      <c r="AVN23" s="143"/>
      <c r="AVO23" s="156"/>
      <c r="AVP23" s="143"/>
      <c r="AVQ23" s="156"/>
      <c r="AVR23" s="143"/>
      <c r="AVS23" s="156"/>
      <c r="AVT23" s="143"/>
      <c r="AVU23" s="156"/>
      <c r="AVV23" s="143"/>
      <c r="AVW23" s="156"/>
      <c r="AVX23" s="143"/>
      <c r="AVY23" s="156"/>
      <c r="AVZ23" s="143"/>
      <c r="AWA23" s="156"/>
      <c r="AWB23" s="143"/>
      <c r="AWC23" s="156"/>
      <c r="AWD23" s="143"/>
      <c r="AWE23" s="156"/>
      <c r="AWF23" s="143"/>
      <c r="AWG23" s="156"/>
      <c r="AWH23" s="143"/>
      <c r="AWI23" s="156"/>
      <c r="AWJ23" s="143"/>
      <c r="AWK23" s="156"/>
      <c r="AWL23" s="143"/>
      <c r="AWM23" s="156"/>
      <c r="AWN23" s="143"/>
      <c r="AWO23" s="156"/>
      <c r="AWP23" s="143"/>
      <c r="AWQ23" s="156"/>
      <c r="AWR23" s="143"/>
      <c r="AWS23" s="156"/>
      <c r="AWT23" s="143"/>
      <c r="AWU23" s="156"/>
      <c r="AWV23" s="143"/>
      <c r="AWW23" s="156"/>
      <c r="AWX23" s="143"/>
      <c r="AWY23" s="156"/>
      <c r="AWZ23" s="143"/>
      <c r="AXA23" s="156"/>
      <c r="AXB23" s="143"/>
      <c r="AXC23" s="156"/>
      <c r="AXD23" s="143"/>
      <c r="AXE23" s="156"/>
      <c r="AXF23" s="143"/>
      <c r="AXG23" s="156"/>
      <c r="AXH23" s="143"/>
      <c r="AXI23" s="156"/>
      <c r="AXJ23" s="143"/>
      <c r="AXK23" s="156"/>
      <c r="AXL23" s="143"/>
      <c r="AXM23" s="156"/>
      <c r="AXN23" s="143"/>
      <c r="AXO23" s="156"/>
      <c r="AXP23" s="143"/>
      <c r="AXQ23" s="156"/>
      <c r="AXR23" s="143"/>
      <c r="AXS23" s="156"/>
      <c r="AXT23" s="143"/>
      <c r="AXU23" s="156"/>
      <c r="AXV23" s="143"/>
      <c r="AXW23" s="156"/>
      <c r="AXX23" s="143"/>
      <c r="AXY23" s="156"/>
      <c r="AXZ23" s="143"/>
      <c r="AYA23" s="156"/>
      <c r="AYB23" s="143"/>
      <c r="AYC23" s="156"/>
      <c r="AYD23" s="143"/>
      <c r="AYE23" s="156"/>
      <c r="AYF23" s="143"/>
      <c r="AYG23" s="156"/>
      <c r="AYH23" s="143"/>
      <c r="AYI23" s="156"/>
      <c r="AYJ23" s="143"/>
      <c r="AYK23" s="156"/>
      <c r="AYL23" s="143"/>
      <c r="AYM23" s="156"/>
      <c r="AYN23" s="143"/>
      <c r="AYO23" s="156"/>
      <c r="AYP23" s="143"/>
      <c r="AYQ23" s="156"/>
      <c r="AYR23" s="143"/>
      <c r="AYS23" s="156"/>
      <c r="AYT23" s="143"/>
      <c r="AYU23" s="156"/>
      <c r="AYV23" s="143"/>
      <c r="AYW23" s="156"/>
      <c r="AYX23" s="143"/>
      <c r="AYY23" s="156"/>
      <c r="AYZ23" s="143"/>
      <c r="AZA23" s="156"/>
      <c r="AZB23" s="143"/>
      <c r="AZC23" s="156"/>
      <c r="AZD23" s="143"/>
      <c r="AZE23" s="156"/>
      <c r="AZF23" s="143"/>
      <c r="AZG23" s="156"/>
      <c r="AZH23" s="143"/>
      <c r="AZI23" s="156"/>
      <c r="AZJ23" s="143"/>
      <c r="AZK23" s="156"/>
      <c r="AZL23" s="143"/>
      <c r="AZM23" s="156"/>
      <c r="AZN23" s="143"/>
      <c r="AZO23" s="156"/>
      <c r="AZP23" s="143"/>
      <c r="AZQ23" s="156"/>
      <c r="AZR23" s="143"/>
      <c r="AZS23" s="156"/>
      <c r="AZT23" s="143"/>
      <c r="AZU23" s="156"/>
      <c r="AZV23" s="143"/>
      <c r="AZW23" s="156"/>
      <c r="AZX23" s="143"/>
      <c r="AZY23" s="156"/>
      <c r="AZZ23" s="143"/>
      <c r="BAA23" s="156"/>
      <c r="BAB23" s="143"/>
      <c r="BAC23" s="156"/>
      <c r="BAD23" s="143"/>
      <c r="BAE23" s="156"/>
      <c r="BAF23" s="143"/>
      <c r="BAG23" s="156"/>
      <c r="BAH23" s="143"/>
      <c r="BAI23" s="156"/>
      <c r="BAJ23" s="143"/>
      <c r="BAK23" s="156"/>
      <c r="BAL23" s="143"/>
      <c r="BAM23" s="156"/>
      <c r="BAN23" s="143"/>
      <c r="BAO23" s="156"/>
      <c r="BAP23" s="143"/>
      <c r="BAQ23" s="156"/>
      <c r="BAR23" s="143"/>
      <c r="BAS23" s="156"/>
      <c r="BAT23" s="143"/>
      <c r="BAU23" s="156"/>
      <c r="BAV23" s="143"/>
      <c r="BAW23" s="156"/>
      <c r="BAX23" s="143"/>
      <c r="BAY23" s="156"/>
      <c r="BAZ23" s="143"/>
      <c r="BBA23" s="156"/>
      <c r="BBB23" s="143"/>
      <c r="BBC23" s="156"/>
      <c r="BBD23" s="143"/>
      <c r="BBE23" s="156"/>
      <c r="BBF23" s="143"/>
      <c r="BBG23" s="156"/>
      <c r="BBH23" s="143"/>
      <c r="BBI23" s="156"/>
      <c r="BBJ23" s="143"/>
      <c r="BBK23" s="156"/>
      <c r="BBL23" s="143"/>
      <c r="BBM23" s="156"/>
      <c r="BBN23" s="143"/>
      <c r="BBO23" s="156"/>
      <c r="BBP23" s="143"/>
      <c r="BBQ23" s="156"/>
      <c r="BBR23" s="143"/>
      <c r="BBS23" s="156"/>
      <c r="BBT23" s="143"/>
      <c r="BBU23" s="156"/>
      <c r="BBV23" s="143"/>
      <c r="BBW23" s="156"/>
      <c r="BBX23" s="143"/>
      <c r="BBY23" s="156"/>
      <c r="BBZ23" s="143"/>
      <c r="BCA23" s="156"/>
      <c r="BCB23" s="143"/>
      <c r="BCC23" s="156"/>
      <c r="BCD23" s="143"/>
      <c r="BCE23" s="156"/>
      <c r="BCF23" s="143"/>
      <c r="BCG23" s="156"/>
      <c r="BCH23" s="143"/>
      <c r="BCI23" s="156"/>
      <c r="BCJ23" s="143"/>
      <c r="BCK23" s="156"/>
      <c r="BCL23" s="143"/>
      <c r="BCM23" s="156"/>
      <c r="BCN23" s="143"/>
      <c r="BCO23" s="156"/>
      <c r="BCP23" s="143"/>
      <c r="BCQ23" s="156"/>
      <c r="BCR23" s="143"/>
      <c r="BCS23" s="156"/>
      <c r="BCT23" s="143"/>
      <c r="BCU23" s="156"/>
      <c r="BCV23" s="143"/>
      <c r="BCW23" s="156"/>
      <c r="BCX23" s="143"/>
      <c r="BCY23" s="156"/>
      <c r="BCZ23" s="143"/>
      <c r="BDA23" s="156"/>
      <c r="BDB23" s="143"/>
      <c r="BDC23" s="156"/>
      <c r="BDD23" s="143"/>
      <c r="BDE23" s="156"/>
      <c r="BDF23" s="143"/>
      <c r="BDG23" s="156"/>
      <c r="BDH23" s="143"/>
      <c r="BDI23" s="156"/>
      <c r="BDJ23" s="143"/>
      <c r="BDK23" s="156"/>
      <c r="BDL23" s="143"/>
      <c r="BDM23" s="156"/>
      <c r="BDN23" s="143"/>
      <c r="BDO23" s="156"/>
      <c r="BDP23" s="143"/>
      <c r="BDQ23" s="156"/>
      <c r="BDR23" s="143"/>
      <c r="BDS23" s="156"/>
      <c r="BDT23" s="143"/>
      <c r="BDU23" s="156"/>
      <c r="BDV23" s="143"/>
      <c r="BDW23" s="156"/>
      <c r="BDX23" s="143"/>
      <c r="BDY23" s="156"/>
      <c r="BDZ23" s="143"/>
      <c r="BEA23" s="156"/>
      <c r="BEB23" s="143"/>
      <c r="BEC23" s="156"/>
      <c r="BED23" s="143"/>
      <c r="BEE23" s="156"/>
      <c r="BEF23" s="143"/>
      <c r="BEG23" s="156"/>
      <c r="BEH23" s="143"/>
      <c r="BEI23" s="156"/>
      <c r="BEJ23" s="143"/>
      <c r="BEK23" s="156"/>
      <c r="BEL23" s="143"/>
      <c r="BEM23" s="156"/>
      <c r="BEN23" s="143"/>
      <c r="BEO23" s="156"/>
      <c r="BEP23" s="143"/>
      <c r="BEQ23" s="156"/>
      <c r="BER23" s="143"/>
      <c r="BES23" s="156"/>
      <c r="BET23" s="143"/>
      <c r="BEU23" s="156"/>
      <c r="BEV23" s="143"/>
      <c r="BEW23" s="156"/>
      <c r="BEX23" s="143"/>
      <c r="BEY23" s="156"/>
      <c r="BEZ23" s="143"/>
      <c r="BFA23" s="156"/>
      <c r="BFB23" s="143"/>
      <c r="BFC23" s="156"/>
      <c r="BFD23" s="143"/>
      <c r="BFE23" s="156"/>
      <c r="BFF23" s="143"/>
      <c r="BFG23" s="156"/>
      <c r="BFH23" s="143"/>
      <c r="BFI23" s="156"/>
      <c r="BFJ23" s="143"/>
      <c r="BFK23" s="156"/>
      <c r="BFL23" s="143"/>
      <c r="BFM23" s="156"/>
      <c r="BFN23" s="143"/>
      <c r="BFO23" s="156"/>
      <c r="BFP23" s="143"/>
      <c r="BFQ23" s="156"/>
      <c r="BFR23" s="143"/>
      <c r="BFS23" s="156"/>
      <c r="BFT23" s="143"/>
      <c r="BFU23" s="156"/>
      <c r="BFV23" s="143"/>
      <c r="BFW23" s="156"/>
      <c r="BFX23" s="143"/>
      <c r="BFY23" s="156"/>
      <c r="BFZ23" s="143"/>
      <c r="BGA23" s="156"/>
      <c r="BGB23" s="143"/>
      <c r="BGC23" s="156"/>
      <c r="BGD23" s="143"/>
      <c r="BGE23" s="156"/>
      <c r="BGF23" s="143"/>
      <c r="BGG23" s="156"/>
      <c r="BGH23" s="143"/>
      <c r="BGI23" s="156"/>
      <c r="BGJ23" s="143"/>
      <c r="BGK23" s="156"/>
      <c r="BGL23" s="143"/>
      <c r="BGM23" s="156"/>
      <c r="BGN23" s="143"/>
      <c r="BGO23" s="156"/>
      <c r="BGP23" s="143"/>
      <c r="BGQ23" s="156"/>
      <c r="BGR23" s="143"/>
      <c r="BGS23" s="156"/>
      <c r="BGT23" s="143"/>
      <c r="BGU23" s="156"/>
      <c r="BGV23" s="143"/>
      <c r="BGW23" s="156"/>
      <c r="BGX23" s="143"/>
      <c r="BGY23" s="156"/>
      <c r="BGZ23" s="143"/>
      <c r="BHA23" s="156"/>
      <c r="BHB23" s="143"/>
      <c r="BHC23" s="156"/>
      <c r="BHD23" s="143"/>
      <c r="BHE23" s="156"/>
      <c r="BHF23" s="143"/>
      <c r="BHG23" s="156"/>
      <c r="BHH23" s="143"/>
      <c r="BHI23" s="156"/>
      <c r="BHJ23" s="143"/>
      <c r="BHK23" s="156"/>
      <c r="BHL23" s="143"/>
      <c r="BHM23" s="156"/>
      <c r="BHN23" s="143"/>
      <c r="BHO23" s="156"/>
      <c r="BHP23" s="143"/>
      <c r="BHQ23" s="156"/>
      <c r="BHR23" s="143"/>
      <c r="BHS23" s="156"/>
      <c r="BHT23" s="143"/>
      <c r="BHU23" s="156"/>
      <c r="BHV23" s="143"/>
      <c r="BHW23" s="156"/>
      <c r="BHX23" s="143"/>
      <c r="BHY23" s="156"/>
      <c r="BHZ23" s="143"/>
      <c r="BIA23" s="156"/>
      <c r="BIB23" s="143"/>
      <c r="BIC23" s="156"/>
      <c r="BID23" s="143"/>
      <c r="BIE23" s="156"/>
      <c r="BIF23" s="143"/>
      <c r="BIG23" s="156"/>
      <c r="BIH23" s="143"/>
      <c r="BII23" s="156"/>
      <c r="BIJ23" s="143"/>
      <c r="BIK23" s="156"/>
      <c r="BIL23" s="143"/>
      <c r="BIM23" s="156"/>
      <c r="BIN23" s="143"/>
      <c r="BIO23" s="156"/>
      <c r="BIP23" s="143"/>
      <c r="BIQ23" s="156"/>
      <c r="BIR23" s="143"/>
      <c r="BIS23" s="156"/>
      <c r="BIT23" s="143"/>
      <c r="BIU23" s="156"/>
      <c r="BIV23" s="143"/>
      <c r="BIW23" s="156"/>
      <c r="BIX23" s="143"/>
      <c r="BIY23" s="156"/>
      <c r="BIZ23" s="143"/>
      <c r="BJA23" s="156"/>
      <c r="BJB23" s="143"/>
      <c r="BJC23" s="156"/>
      <c r="BJD23" s="143"/>
      <c r="BJE23" s="156"/>
      <c r="BJF23" s="143"/>
      <c r="BJG23" s="156"/>
      <c r="BJH23" s="143"/>
      <c r="BJI23" s="156"/>
      <c r="BJJ23" s="143"/>
      <c r="BJK23" s="156"/>
      <c r="BJL23" s="143"/>
      <c r="BJM23" s="156"/>
      <c r="BJN23" s="143"/>
      <c r="BJO23" s="156"/>
      <c r="BJP23" s="143"/>
      <c r="BJQ23" s="156"/>
      <c r="BJR23" s="143"/>
      <c r="BJS23" s="156"/>
      <c r="BJT23" s="143"/>
      <c r="BJU23" s="156"/>
      <c r="BJV23" s="143"/>
      <c r="BJW23" s="156"/>
      <c r="BJX23" s="143"/>
      <c r="BJY23" s="156"/>
      <c r="BJZ23" s="143"/>
      <c r="BKA23" s="156"/>
      <c r="BKB23" s="143"/>
      <c r="BKC23" s="156"/>
      <c r="BKD23" s="143"/>
      <c r="BKE23" s="156"/>
      <c r="BKF23" s="143"/>
      <c r="BKG23" s="156"/>
      <c r="BKH23" s="143"/>
      <c r="BKI23" s="156"/>
      <c r="BKJ23" s="143"/>
      <c r="BKK23" s="156"/>
      <c r="BKL23" s="143"/>
      <c r="BKM23" s="156"/>
      <c r="BKN23" s="143"/>
      <c r="BKO23" s="156"/>
      <c r="BKP23" s="143"/>
      <c r="BKQ23" s="156"/>
      <c r="BKR23" s="143"/>
      <c r="BKS23" s="156"/>
      <c r="BKT23" s="143"/>
      <c r="BKU23" s="156"/>
      <c r="BKV23" s="143"/>
      <c r="BKW23" s="156"/>
      <c r="BKX23" s="143"/>
      <c r="BKY23" s="156"/>
      <c r="BKZ23" s="143"/>
      <c r="BLA23" s="156"/>
      <c r="BLB23" s="143"/>
      <c r="BLC23" s="156"/>
      <c r="BLD23" s="143"/>
      <c r="BLE23" s="156"/>
      <c r="BLF23" s="143"/>
      <c r="BLG23" s="156"/>
      <c r="BLH23" s="143"/>
      <c r="BLI23" s="156"/>
      <c r="BLJ23" s="143"/>
      <c r="BLK23" s="156"/>
      <c r="BLL23" s="143"/>
      <c r="BLM23" s="156"/>
      <c r="BLN23" s="143"/>
      <c r="BLO23" s="156"/>
      <c r="BLP23" s="143"/>
      <c r="BLQ23" s="156"/>
      <c r="BLR23" s="143"/>
      <c r="BLS23" s="156"/>
      <c r="BLT23" s="143"/>
      <c r="BLU23" s="156"/>
      <c r="BLV23" s="143"/>
      <c r="BLW23" s="156"/>
      <c r="BLX23" s="143"/>
      <c r="BLY23" s="156"/>
      <c r="BLZ23" s="143"/>
      <c r="BMA23" s="156"/>
      <c r="BMB23" s="143"/>
      <c r="BMC23" s="156"/>
      <c r="BMD23" s="143"/>
      <c r="BME23" s="156"/>
      <c r="BMF23" s="143"/>
      <c r="BMG23" s="156"/>
      <c r="BMH23" s="143"/>
      <c r="BMI23" s="156"/>
      <c r="BMJ23" s="143"/>
      <c r="BMK23" s="156"/>
      <c r="BML23" s="143"/>
      <c r="BMM23" s="156"/>
      <c r="BMN23" s="143"/>
      <c r="BMO23" s="156"/>
      <c r="BMP23" s="143"/>
      <c r="BMQ23" s="156"/>
      <c r="BMR23" s="143"/>
      <c r="BMS23" s="156"/>
      <c r="BMT23" s="143"/>
      <c r="BMU23" s="156"/>
      <c r="BMV23" s="143"/>
      <c r="BMW23" s="156"/>
      <c r="BMX23" s="143"/>
      <c r="BMY23" s="156"/>
      <c r="BMZ23" s="143"/>
      <c r="BNA23" s="156"/>
      <c r="BNB23" s="143"/>
      <c r="BNC23" s="156"/>
      <c r="BND23" s="143"/>
      <c r="BNE23" s="156"/>
      <c r="BNF23" s="143"/>
      <c r="BNG23" s="156"/>
      <c r="BNH23" s="143"/>
      <c r="BNI23" s="156"/>
      <c r="BNJ23" s="143"/>
      <c r="BNK23" s="156"/>
      <c r="BNL23" s="143"/>
      <c r="BNM23" s="156"/>
      <c r="BNN23" s="143"/>
      <c r="BNO23" s="156"/>
      <c r="BNP23" s="143"/>
      <c r="BNQ23" s="156"/>
      <c r="BNR23" s="143"/>
      <c r="BNS23" s="156"/>
      <c r="BNT23" s="143"/>
      <c r="BNU23" s="156"/>
      <c r="BNV23" s="143"/>
      <c r="BNW23" s="156"/>
      <c r="BNX23" s="143"/>
      <c r="BNY23" s="156"/>
      <c r="BNZ23" s="143"/>
      <c r="BOA23" s="156"/>
      <c r="BOB23" s="143"/>
      <c r="BOC23" s="156"/>
      <c r="BOD23" s="143"/>
      <c r="BOE23" s="156"/>
      <c r="BOF23" s="143"/>
      <c r="BOG23" s="156"/>
      <c r="BOH23" s="143"/>
      <c r="BOI23" s="156"/>
      <c r="BOJ23" s="143"/>
      <c r="BOK23" s="156"/>
      <c r="BOL23" s="143"/>
      <c r="BOM23" s="156"/>
      <c r="BON23" s="143"/>
      <c r="BOO23" s="156"/>
      <c r="BOP23" s="143"/>
      <c r="BOQ23" s="156"/>
      <c r="BOR23" s="143"/>
      <c r="BOS23" s="156"/>
      <c r="BOT23" s="143"/>
      <c r="BOU23" s="156"/>
      <c r="BOV23" s="143"/>
      <c r="BOW23" s="156"/>
      <c r="BOX23" s="143"/>
      <c r="BOY23" s="156"/>
      <c r="BOZ23" s="143"/>
      <c r="BPA23" s="156"/>
      <c r="BPB23" s="143"/>
      <c r="BPC23" s="156"/>
      <c r="BPD23" s="143"/>
      <c r="BPE23" s="156"/>
      <c r="BPF23" s="143"/>
      <c r="BPG23" s="156"/>
      <c r="BPH23" s="143"/>
      <c r="BPI23" s="156"/>
      <c r="BPJ23" s="143"/>
      <c r="BPK23" s="156"/>
      <c r="BPL23" s="143"/>
      <c r="BPM23" s="156"/>
      <c r="BPN23" s="143"/>
      <c r="BPO23" s="156"/>
      <c r="BPP23" s="143"/>
      <c r="BPQ23" s="156"/>
      <c r="BPR23" s="143"/>
      <c r="BPS23" s="156"/>
      <c r="BPT23" s="143"/>
      <c r="BPU23" s="156"/>
      <c r="BPV23" s="143"/>
      <c r="BPW23" s="156"/>
      <c r="BPX23" s="143"/>
      <c r="BPY23" s="156"/>
      <c r="BPZ23" s="143"/>
      <c r="BQA23" s="156"/>
      <c r="BQB23" s="143"/>
      <c r="BQC23" s="156"/>
      <c r="BQD23" s="143"/>
      <c r="BQE23" s="156"/>
      <c r="BQF23" s="143"/>
      <c r="BQG23" s="156"/>
      <c r="BQH23" s="143"/>
      <c r="BQI23" s="156"/>
      <c r="BQJ23" s="143"/>
      <c r="BQK23" s="156"/>
      <c r="BQL23" s="143"/>
      <c r="BQM23" s="156"/>
      <c r="BQN23" s="143"/>
      <c r="BQO23" s="156"/>
      <c r="BQP23" s="143"/>
      <c r="BQQ23" s="156"/>
      <c r="BQR23" s="143"/>
      <c r="BQS23" s="156"/>
      <c r="BQT23" s="143"/>
      <c r="BQU23" s="156"/>
      <c r="BQV23" s="143"/>
      <c r="BQW23" s="156"/>
      <c r="BQX23" s="143"/>
      <c r="BQY23" s="156"/>
      <c r="BQZ23" s="143"/>
      <c r="BRA23" s="156"/>
      <c r="BRB23" s="143"/>
      <c r="BRC23" s="156"/>
      <c r="BRD23" s="143"/>
      <c r="BRE23" s="156"/>
      <c r="BRF23" s="143"/>
      <c r="BRG23" s="156"/>
      <c r="BRH23" s="143"/>
      <c r="BRI23" s="156"/>
      <c r="BRJ23" s="143"/>
      <c r="BRK23" s="156"/>
      <c r="BRL23" s="143"/>
      <c r="BRM23" s="156"/>
      <c r="BRN23" s="143"/>
      <c r="BRO23" s="156"/>
      <c r="BRP23" s="143"/>
      <c r="BRQ23" s="156"/>
      <c r="BRR23" s="143"/>
      <c r="BRS23" s="156"/>
      <c r="BRT23" s="143"/>
      <c r="BRU23" s="156"/>
      <c r="BRV23" s="143"/>
      <c r="BRW23" s="156"/>
      <c r="BRX23" s="143"/>
      <c r="BRY23" s="156"/>
      <c r="BRZ23" s="143"/>
      <c r="BSA23" s="156"/>
      <c r="BSB23" s="143"/>
      <c r="BSC23" s="156"/>
      <c r="BSD23" s="143"/>
      <c r="BSE23" s="156"/>
      <c r="BSF23" s="143"/>
      <c r="BSG23" s="156"/>
      <c r="BSH23" s="143"/>
      <c r="BSI23" s="156"/>
      <c r="BSJ23" s="143"/>
      <c r="BSK23" s="156"/>
      <c r="BSL23" s="143"/>
      <c r="BSM23" s="156"/>
      <c r="BSN23" s="143"/>
      <c r="BSO23" s="156"/>
      <c r="BSP23" s="143"/>
      <c r="BSQ23" s="156"/>
      <c r="BSR23" s="143"/>
      <c r="BSS23" s="156"/>
      <c r="BST23" s="143"/>
      <c r="BSU23" s="156"/>
      <c r="BSV23" s="143"/>
      <c r="BSW23" s="156"/>
      <c r="BSX23" s="143"/>
      <c r="BSY23" s="156"/>
      <c r="BSZ23" s="143"/>
      <c r="BTA23" s="156"/>
      <c r="BTB23" s="143"/>
      <c r="BTC23" s="156"/>
      <c r="BTD23" s="143"/>
      <c r="BTE23" s="156"/>
      <c r="BTF23" s="143"/>
      <c r="BTG23" s="156"/>
      <c r="BTH23" s="143"/>
      <c r="BTI23" s="156"/>
      <c r="BTJ23" s="143"/>
      <c r="BTK23" s="156"/>
      <c r="BTL23" s="143"/>
      <c r="BTM23" s="156"/>
      <c r="BTN23" s="143"/>
      <c r="BTO23" s="156"/>
      <c r="BTP23" s="143"/>
      <c r="BTQ23" s="156"/>
      <c r="BTR23" s="143"/>
      <c r="BTS23" s="156"/>
      <c r="BTT23" s="143"/>
      <c r="BTU23" s="156"/>
      <c r="BTV23" s="143"/>
      <c r="BTW23" s="156"/>
      <c r="BTX23" s="143"/>
      <c r="BTY23" s="156"/>
      <c r="BTZ23" s="143"/>
      <c r="BUA23" s="156"/>
      <c r="BUB23" s="143"/>
      <c r="BUC23" s="156"/>
      <c r="BUD23" s="143"/>
      <c r="BUE23" s="156"/>
      <c r="BUF23" s="143"/>
      <c r="BUG23" s="156"/>
      <c r="BUH23" s="143"/>
      <c r="BUI23" s="156"/>
      <c r="BUJ23" s="143"/>
      <c r="BUK23" s="156"/>
      <c r="BUL23" s="143"/>
      <c r="BUM23" s="156"/>
      <c r="BUN23" s="143"/>
      <c r="BUO23" s="156"/>
      <c r="BUP23" s="143"/>
      <c r="BUQ23" s="156"/>
      <c r="BUR23" s="143"/>
      <c r="BUS23" s="156"/>
      <c r="BUT23" s="143"/>
      <c r="BUU23" s="156"/>
      <c r="BUV23" s="143"/>
      <c r="BUW23" s="156"/>
      <c r="BUX23" s="143"/>
      <c r="BUY23" s="156"/>
      <c r="BUZ23" s="143"/>
      <c r="BVA23" s="156"/>
      <c r="BVB23" s="143"/>
      <c r="BVC23" s="156"/>
      <c r="BVD23" s="143"/>
      <c r="BVE23" s="156"/>
      <c r="BVF23" s="143"/>
      <c r="BVG23" s="156"/>
      <c r="BVH23" s="143"/>
      <c r="BVI23" s="156"/>
      <c r="BVJ23" s="143"/>
      <c r="BVK23" s="156"/>
      <c r="BVL23" s="143"/>
      <c r="BVM23" s="156"/>
      <c r="BVN23" s="143"/>
      <c r="BVO23" s="156"/>
      <c r="BVP23" s="143"/>
      <c r="BVQ23" s="156"/>
      <c r="BVR23" s="143"/>
      <c r="BVS23" s="156"/>
      <c r="BVT23" s="143"/>
      <c r="BVU23" s="156"/>
      <c r="BVV23" s="143"/>
      <c r="BVW23" s="156"/>
      <c r="BVX23" s="143"/>
      <c r="BVY23" s="156"/>
      <c r="BVZ23" s="143"/>
      <c r="BWA23" s="156"/>
      <c r="BWB23" s="143"/>
      <c r="BWC23" s="156"/>
      <c r="BWD23" s="143"/>
      <c r="BWE23" s="156"/>
      <c r="BWF23" s="143"/>
      <c r="BWG23" s="156"/>
      <c r="BWH23" s="143"/>
      <c r="BWI23" s="156"/>
      <c r="BWJ23" s="143"/>
      <c r="BWK23" s="156"/>
      <c r="BWL23" s="143"/>
      <c r="BWM23" s="156"/>
      <c r="BWN23" s="143"/>
      <c r="BWO23" s="156"/>
      <c r="BWP23" s="143"/>
      <c r="BWQ23" s="156"/>
      <c r="BWR23" s="143"/>
      <c r="BWS23" s="156"/>
      <c r="BWT23" s="143"/>
      <c r="BWU23" s="156"/>
      <c r="BWV23" s="143"/>
      <c r="BWW23" s="156"/>
      <c r="BWX23" s="143"/>
      <c r="BWY23" s="156"/>
      <c r="BWZ23" s="143"/>
      <c r="BXA23" s="156"/>
      <c r="BXB23" s="143"/>
      <c r="BXC23" s="156"/>
      <c r="BXD23" s="143"/>
      <c r="BXE23" s="156"/>
      <c r="BXF23" s="143"/>
      <c r="BXG23" s="156"/>
      <c r="BXH23" s="143"/>
      <c r="BXI23" s="156"/>
      <c r="BXJ23" s="143"/>
      <c r="BXK23" s="156"/>
      <c r="BXL23" s="143"/>
      <c r="BXM23" s="156"/>
      <c r="BXN23" s="143"/>
      <c r="BXO23" s="156"/>
      <c r="BXP23" s="143"/>
      <c r="BXQ23" s="156"/>
      <c r="BXR23" s="143"/>
      <c r="BXS23" s="156"/>
      <c r="BXT23" s="143"/>
      <c r="BXU23" s="156"/>
      <c r="BXV23" s="143"/>
      <c r="BXW23" s="156"/>
      <c r="BXX23" s="143"/>
      <c r="BXY23" s="156"/>
      <c r="BXZ23" s="143"/>
      <c r="BYA23" s="156"/>
      <c r="BYB23" s="143"/>
      <c r="BYC23" s="156"/>
      <c r="BYD23" s="143"/>
      <c r="BYE23" s="156"/>
      <c r="BYF23" s="143"/>
      <c r="BYG23" s="156"/>
      <c r="BYH23" s="143"/>
      <c r="BYI23" s="156"/>
      <c r="BYJ23" s="143"/>
      <c r="BYK23" s="156"/>
      <c r="BYL23" s="143"/>
      <c r="BYM23" s="156"/>
      <c r="BYN23" s="143"/>
      <c r="BYO23" s="156"/>
      <c r="BYP23" s="143"/>
      <c r="BYQ23" s="156"/>
      <c r="BYR23" s="143"/>
      <c r="BYS23" s="156"/>
      <c r="BYT23" s="143"/>
      <c r="BYU23" s="156"/>
      <c r="BYV23" s="143"/>
      <c r="BYW23" s="156"/>
      <c r="BYX23" s="143"/>
      <c r="BYY23" s="156"/>
      <c r="BYZ23" s="143"/>
      <c r="BZA23" s="156"/>
      <c r="BZB23" s="143"/>
      <c r="BZC23" s="156"/>
      <c r="BZD23" s="143"/>
      <c r="BZE23" s="156"/>
      <c r="BZF23" s="143"/>
      <c r="BZG23" s="156"/>
      <c r="BZH23" s="143"/>
      <c r="BZI23" s="156"/>
      <c r="BZJ23" s="143"/>
      <c r="BZK23" s="156"/>
      <c r="BZL23" s="143"/>
      <c r="BZM23" s="156"/>
      <c r="BZN23" s="143"/>
      <c r="BZO23" s="156"/>
      <c r="BZP23" s="143"/>
      <c r="BZQ23" s="156"/>
      <c r="BZR23" s="143"/>
      <c r="BZS23" s="156"/>
      <c r="BZT23" s="143"/>
      <c r="BZU23" s="156"/>
      <c r="BZV23" s="143"/>
      <c r="BZW23" s="156"/>
      <c r="BZX23" s="143"/>
      <c r="BZY23" s="156"/>
      <c r="BZZ23" s="143"/>
      <c r="CAA23" s="156"/>
      <c r="CAB23" s="143"/>
      <c r="CAC23" s="156"/>
      <c r="CAD23" s="143"/>
      <c r="CAE23" s="156"/>
      <c r="CAF23" s="143"/>
      <c r="CAG23" s="156"/>
      <c r="CAH23" s="143"/>
      <c r="CAI23" s="156"/>
      <c r="CAJ23" s="143"/>
      <c r="CAK23" s="156"/>
      <c r="CAL23" s="143"/>
      <c r="CAM23" s="156"/>
      <c r="CAN23" s="143"/>
      <c r="CAO23" s="156"/>
      <c r="CAP23" s="143"/>
      <c r="CAQ23" s="156"/>
      <c r="CAR23" s="143"/>
      <c r="CAS23" s="156"/>
      <c r="CAT23" s="143"/>
      <c r="CAU23" s="156"/>
      <c r="CAV23" s="143"/>
      <c r="CAW23" s="156"/>
      <c r="CAX23" s="143"/>
      <c r="CAY23" s="156"/>
      <c r="CAZ23" s="143"/>
      <c r="CBA23" s="156"/>
      <c r="CBB23" s="143"/>
      <c r="CBC23" s="156"/>
      <c r="CBD23" s="143"/>
      <c r="CBE23" s="156"/>
      <c r="CBF23" s="143"/>
      <c r="CBG23" s="156"/>
      <c r="CBH23" s="143"/>
      <c r="CBI23" s="156"/>
      <c r="CBJ23" s="143"/>
      <c r="CBK23" s="156"/>
      <c r="CBL23" s="143"/>
      <c r="CBM23" s="156"/>
      <c r="CBN23" s="143"/>
      <c r="CBO23" s="156"/>
      <c r="CBP23" s="143"/>
      <c r="CBQ23" s="156"/>
      <c r="CBR23" s="143"/>
      <c r="CBS23" s="156"/>
      <c r="CBT23" s="143"/>
      <c r="CBU23" s="156"/>
      <c r="CBV23" s="143"/>
      <c r="CBW23" s="156"/>
      <c r="CBX23" s="143"/>
      <c r="CBY23" s="156"/>
      <c r="CBZ23" s="143"/>
      <c r="CCA23" s="156"/>
      <c r="CCB23" s="143"/>
      <c r="CCC23" s="156"/>
      <c r="CCD23" s="143"/>
      <c r="CCE23" s="156"/>
      <c r="CCF23" s="143"/>
      <c r="CCG23" s="156"/>
      <c r="CCH23" s="143"/>
      <c r="CCI23" s="156"/>
      <c r="CCJ23" s="143"/>
      <c r="CCK23" s="156"/>
      <c r="CCL23" s="143"/>
      <c r="CCM23" s="156"/>
      <c r="CCN23" s="143"/>
      <c r="CCO23" s="156"/>
      <c r="CCP23" s="143"/>
      <c r="CCQ23" s="156"/>
      <c r="CCR23" s="143"/>
      <c r="CCS23" s="156"/>
      <c r="CCT23" s="143"/>
      <c r="CCU23" s="156"/>
      <c r="CCV23" s="143"/>
      <c r="CCW23" s="156"/>
      <c r="CCX23" s="143"/>
      <c r="CCY23" s="156"/>
      <c r="CCZ23" s="143"/>
      <c r="CDA23" s="156"/>
      <c r="CDB23" s="143"/>
      <c r="CDC23" s="156"/>
      <c r="CDD23" s="143"/>
      <c r="CDE23" s="156"/>
      <c r="CDF23" s="143"/>
      <c r="CDG23" s="156"/>
      <c r="CDH23" s="143"/>
      <c r="CDI23" s="156"/>
      <c r="CDJ23" s="143"/>
      <c r="CDK23" s="156"/>
      <c r="CDL23" s="143"/>
      <c r="CDM23" s="156"/>
      <c r="CDN23" s="143"/>
      <c r="CDO23" s="156"/>
      <c r="CDP23" s="143"/>
      <c r="CDQ23" s="156"/>
      <c r="CDR23" s="143"/>
      <c r="CDS23" s="156"/>
      <c r="CDT23" s="143"/>
      <c r="CDU23" s="156"/>
      <c r="CDV23" s="143"/>
      <c r="CDW23" s="156"/>
      <c r="CDX23" s="143"/>
      <c r="CDY23" s="156"/>
      <c r="CDZ23" s="143"/>
      <c r="CEA23" s="156"/>
      <c r="CEB23" s="143"/>
      <c r="CEC23" s="156"/>
      <c r="CED23" s="143"/>
      <c r="CEE23" s="156"/>
      <c r="CEF23" s="143"/>
      <c r="CEG23" s="156"/>
      <c r="CEH23" s="143"/>
      <c r="CEI23" s="156"/>
      <c r="CEJ23" s="143"/>
      <c r="CEK23" s="156"/>
      <c r="CEL23" s="143"/>
      <c r="CEM23" s="156"/>
      <c r="CEN23" s="143"/>
      <c r="CEO23" s="156"/>
      <c r="CEP23" s="143"/>
      <c r="CEQ23" s="156"/>
      <c r="CER23" s="143"/>
      <c r="CES23" s="156"/>
      <c r="CET23" s="143"/>
      <c r="CEU23" s="156"/>
      <c r="CEV23" s="143"/>
      <c r="CEW23" s="156"/>
      <c r="CEX23" s="143"/>
      <c r="CEY23" s="156"/>
      <c r="CEZ23" s="143"/>
      <c r="CFA23" s="156"/>
      <c r="CFB23" s="143"/>
      <c r="CFC23" s="156"/>
      <c r="CFD23" s="143"/>
      <c r="CFE23" s="156"/>
      <c r="CFF23" s="143"/>
      <c r="CFG23" s="156"/>
      <c r="CFH23" s="143"/>
      <c r="CFI23" s="156"/>
      <c r="CFJ23" s="143"/>
      <c r="CFK23" s="156"/>
      <c r="CFL23" s="143"/>
      <c r="CFM23" s="156"/>
      <c r="CFN23" s="143"/>
      <c r="CFO23" s="156"/>
      <c r="CFP23" s="143"/>
      <c r="CFQ23" s="156"/>
      <c r="CFR23" s="143"/>
      <c r="CFS23" s="156"/>
      <c r="CFT23" s="143"/>
      <c r="CFU23" s="156"/>
      <c r="CFV23" s="143"/>
      <c r="CFW23" s="156"/>
      <c r="CFX23" s="143"/>
      <c r="CFY23" s="156"/>
      <c r="CFZ23" s="143"/>
      <c r="CGA23" s="156"/>
      <c r="CGB23" s="143"/>
      <c r="CGC23" s="156"/>
      <c r="CGD23" s="143"/>
      <c r="CGE23" s="156"/>
      <c r="CGF23" s="143"/>
      <c r="CGG23" s="156"/>
      <c r="CGH23" s="143"/>
      <c r="CGI23" s="156"/>
      <c r="CGJ23" s="143"/>
      <c r="CGK23" s="156"/>
      <c r="CGL23" s="143"/>
      <c r="CGM23" s="156"/>
      <c r="CGN23" s="143"/>
      <c r="CGO23" s="156"/>
      <c r="CGP23" s="143"/>
      <c r="CGQ23" s="156"/>
      <c r="CGR23" s="143"/>
      <c r="CGS23" s="156"/>
      <c r="CGT23" s="143"/>
      <c r="CGU23" s="156"/>
      <c r="CGV23" s="143"/>
      <c r="CGW23" s="156"/>
      <c r="CGX23" s="143"/>
      <c r="CGY23" s="156"/>
      <c r="CGZ23" s="143"/>
      <c r="CHA23" s="156"/>
      <c r="CHB23" s="143"/>
      <c r="CHC23" s="156"/>
      <c r="CHD23" s="143"/>
      <c r="CHE23" s="156"/>
      <c r="CHF23" s="143"/>
      <c r="CHG23" s="156"/>
      <c r="CHH23" s="143"/>
      <c r="CHI23" s="156"/>
      <c r="CHJ23" s="143"/>
      <c r="CHK23" s="156"/>
      <c r="CHL23" s="143"/>
      <c r="CHM23" s="156"/>
      <c r="CHN23" s="143"/>
      <c r="CHO23" s="156"/>
      <c r="CHP23" s="143"/>
      <c r="CHQ23" s="156"/>
      <c r="CHR23" s="143"/>
      <c r="CHS23" s="156"/>
      <c r="CHT23" s="143"/>
      <c r="CHU23" s="156"/>
      <c r="CHV23" s="143"/>
      <c r="CHW23" s="156"/>
      <c r="CHX23" s="143"/>
      <c r="CHY23" s="156"/>
      <c r="CHZ23" s="143"/>
      <c r="CIA23" s="156"/>
      <c r="CIB23" s="143"/>
      <c r="CIC23" s="156"/>
      <c r="CID23" s="143"/>
      <c r="CIE23" s="156"/>
      <c r="CIF23" s="143"/>
      <c r="CIG23" s="156"/>
      <c r="CIH23" s="143"/>
      <c r="CII23" s="156"/>
      <c r="CIJ23" s="143"/>
      <c r="CIK23" s="156"/>
      <c r="CIL23" s="143"/>
      <c r="CIM23" s="156"/>
      <c r="CIN23" s="143"/>
      <c r="CIO23" s="156"/>
      <c r="CIP23" s="143"/>
      <c r="CIQ23" s="156"/>
      <c r="CIR23" s="143"/>
      <c r="CIS23" s="156"/>
      <c r="CIT23" s="143"/>
      <c r="CIU23" s="156"/>
      <c r="CIV23" s="143"/>
      <c r="CIW23" s="156"/>
      <c r="CIX23" s="143"/>
      <c r="CIY23" s="156"/>
      <c r="CIZ23" s="143"/>
      <c r="CJA23" s="156"/>
      <c r="CJB23" s="143"/>
      <c r="CJC23" s="156"/>
      <c r="CJD23" s="143"/>
      <c r="CJE23" s="156"/>
      <c r="CJF23" s="143"/>
      <c r="CJG23" s="156"/>
      <c r="CJH23" s="143"/>
      <c r="CJI23" s="156"/>
      <c r="CJJ23" s="143"/>
      <c r="CJK23" s="156"/>
      <c r="CJL23" s="143"/>
      <c r="CJM23" s="156"/>
      <c r="CJN23" s="143"/>
      <c r="CJO23" s="156"/>
      <c r="CJP23" s="143"/>
      <c r="CJQ23" s="156"/>
      <c r="CJR23" s="143"/>
      <c r="CJS23" s="156"/>
      <c r="CJT23" s="143"/>
      <c r="CJU23" s="156"/>
      <c r="CJV23" s="143"/>
      <c r="CJW23" s="156"/>
      <c r="CJX23" s="143"/>
      <c r="CJY23" s="156"/>
      <c r="CJZ23" s="143"/>
      <c r="CKA23" s="156"/>
      <c r="CKB23" s="143"/>
      <c r="CKC23" s="156"/>
      <c r="CKD23" s="143"/>
      <c r="CKE23" s="156"/>
      <c r="CKF23" s="143"/>
      <c r="CKG23" s="156"/>
      <c r="CKH23" s="143"/>
      <c r="CKI23" s="156"/>
      <c r="CKJ23" s="143"/>
      <c r="CKK23" s="156"/>
      <c r="CKL23" s="143"/>
      <c r="CKM23" s="156"/>
      <c r="CKN23" s="143"/>
      <c r="CKO23" s="156"/>
      <c r="CKP23" s="143"/>
      <c r="CKQ23" s="156"/>
      <c r="CKR23" s="143"/>
      <c r="CKS23" s="156"/>
      <c r="CKT23" s="143"/>
      <c r="CKU23" s="156"/>
      <c r="CKV23" s="143"/>
      <c r="CKW23" s="156"/>
      <c r="CKX23" s="143"/>
      <c r="CKY23" s="156"/>
      <c r="CKZ23" s="143"/>
      <c r="CLA23" s="156"/>
      <c r="CLB23" s="143"/>
      <c r="CLC23" s="156"/>
      <c r="CLD23" s="143"/>
      <c r="CLE23" s="156"/>
      <c r="CLF23" s="143"/>
      <c r="CLG23" s="156"/>
      <c r="CLH23" s="143"/>
      <c r="CLI23" s="156"/>
      <c r="CLJ23" s="143"/>
      <c r="CLK23" s="156"/>
      <c r="CLL23" s="143"/>
      <c r="CLM23" s="156"/>
      <c r="CLN23" s="143"/>
      <c r="CLO23" s="156"/>
      <c r="CLP23" s="143"/>
      <c r="CLQ23" s="156"/>
      <c r="CLR23" s="143"/>
      <c r="CLS23" s="156"/>
      <c r="CLT23" s="143"/>
      <c r="CLU23" s="156"/>
      <c r="CLV23" s="143"/>
      <c r="CLW23" s="156"/>
      <c r="CLX23" s="143"/>
      <c r="CLY23" s="156"/>
      <c r="CLZ23" s="143"/>
      <c r="CMA23" s="156"/>
      <c r="CMB23" s="143"/>
      <c r="CMC23" s="156"/>
      <c r="CMD23" s="143"/>
      <c r="CME23" s="156"/>
      <c r="CMF23" s="143"/>
      <c r="CMG23" s="156"/>
      <c r="CMH23" s="143"/>
      <c r="CMI23" s="156"/>
      <c r="CMJ23" s="143"/>
      <c r="CMK23" s="156"/>
      <c r="CML23" s="143"/>
      <c r="CMM23" s="156"/>
      <c r="CMN23" s="143"/>
      <c r="CMO23" s="156"/>
      <c r="CMP23" s="143"/>
      <c r="CMQ23" s="156"/>
      <c r="CMR23" s="143"/>
      <c r="CMS23" s="156"/>
      <c r="CMT23" s="143"/>
      <c r="CMU23" s="156"/>
      <c r="CMV23" s="143"/>
      <c r="CMW23" s="156"/>
      <c r="CMX23" s="143"/>
      <c r="CMY23" s="156"/>
      <c r="CMZ23" s="143"/>
      <c r="CNA23" s="156"/>
      <c r="CNB23" s="143"/>
      <c r="CNC23" s="156"/>
      <c r="CND23" s="143"/>
      <c r="CNE23" s="156"/>
      <c r="CNF23" s="143"/>
      <c r="CNG23" s="156"/>
      <c r="CNH23" s="143"/>
      <c r="CNI23" s="156"/>
      <c r="CNJ23" s="143"/>
      <c r="CNK23" s="156"/>
      <c r="CNL23" s="143"/>
      <c r="CNM23" s="156"/>
      <c r="CNN23" s="143"/>
      <c r="CNO23" s="156"/>
      <c r="CNP23" s="143"/>
      <c r="CNQ23" s="156"/>
      <c r="CNR23" s="143"/>
      <c r="CNS23" s="156"/>
      <c r="CNT23" s="143"/>
      <c r="CNU23" s="156"/>
      <c r="CNV23" s="143"/>
      <c r="CNW23" s="156"/>
      <c r="CNX23" s="143"/>
      <c r="CNY23" s="156"/>
      <c r="CNZ23" s="143"/>
      <c r="COA23" s="156"/>
      <c r="COB23" s="143"/>
      <c r="COC23" s="156"/>
      <c r="COD23" s="143"/>
      <c r="COE23" s="156"/>
      <c r="COF23" s="143"/>
      <c r="COG23" s="156"/>
      <c r="COH23" s="143"/>
      <c r="COI23" s="156"/>
      <c r="COJ23" s="143"/>
      <c r="COK23" s="156"/>
      <c r="COL23" s="143"/>
      <c r="COM23" s="156"/>
      <c r="CON23" s="143"/>
      <c r="COO23" s="156"/>
      <c r="COP23" s="143"/>
      <c r="COQ23" s="156"/>
      <c r="COR23" s="143"/>
      <c r="COS23" s="156"/>
      <c r="COT23" s="143"/>
      <c r="COU23" s="156"/>
      <c r="COV23" s="143"/>
      <c r="COW23" s="156"/>
      <c r="COX23" s="143"/>
      <c r="COY23" s="156"/>
      <c r="COZ23" s="143"/>
      <c r="CPA23" s="156"/>
      <c r="CPB23" s="143"/>
      <c r="CPC23" s="156"/>
      <c r="CPD23" s="143"/>
      <c r="CPE23" s="156"/>
      <c r="CPF23" s="143"/>
      <c r="CPG23" s="156"/>
      <c r="CPH23" s="143"/>
      <c r="CPI23" s="156"/>
      <c r="CPJ23" s="143"/>
      <c r="CPK23" s="156"/>
      <c r="CPL23" s="143"/>
      <c r="CPM23" s="156"/>
      <c r="CPN23" s="143"/>
      <c r="CPO23" s="156"/>
      <c r="CPP23" s="143"/>
      <c r="CPQ23" s="156"/>
      <c r="CPR23" s="143"/>
      <c r="CPS23" s="156"/>
      <c r="CPT23" s="143"/>
      <c r="CPU23" s="156"/>
      <c r="CPV23" s="143"/>
      <c r="CPW23" s="156"/>
      <c r="CPX23" s="143"/>
      <c r="CPY23" s="156"/>
      <c r="CPZ23" s="143"/>
      <c r="CQA23" s="156"/>
      <c r="CQB23" s="143"/>
      <c r="CQC23" s="156"/>
      <c r="CQD23" s="143"/>
      <c r="CQE23" s="156"/>
      <c r="CQF23" s="143"/>
      <c r="CQG23" s="156"/>
      <c r="CQH23" s="143"/>
      <c r="CQI23" s="156"/>
      <c r="CQJ23" s="143"/>
      <c r="CQK23" s="156"/>
      <c r="CQL23" s="143"/>
      <c r="CQM23" s="156"/>
      <c r="CQN23" s="143"/>
      <c r="CQO23" s="156"/>
      <c r="CQP23" s="143"/>
      <c r="CQQ23" s="156"/>
      <c r="CQR23" s="143"/>
      <c r="CQS23" s="156"/>
      <c r="CQT23" s="143"/>
      <c r="CQU23" s="156"/>
      <c r="CQV23" s="143"/>
      <c r="CQW23" s="156"/>
      <c r="CQX23" s="143"/>
      <c r="CQY23" s="156"/>
      <c r="CQZ23" s="143"/>
      <c r="CRA23" s="156"/>
      <c r="CRB23" s="143"/>
      <c r="CRC23" s="156"/>
      <c r="CRD23" s="143"/>
      <c r="CRE23" s="156"/>
      <c r="CRF23" s="143"/>
      <c r="CRG23" s="156"/>
      <c r="CRH23" s="143"/>
      <c r="CRI23" s="156"/>
      <c r="CRJ23" s="143"/>
      <c r="CRK23" s="156"/>
      <c r="CRL23" s="143"/>
      <c r="CRM23" s="156"/>
      <c r="CRN23" s="143"/>
      <c r="CRO23" s="156"/>
      <c r="CRP23" s="143"/>
      <c r="CRQ23" s="156"/>
      <c r="CRR23" s="143"/>
      <c r="CRS23" s="156"/>
      <c r="CRT23" s="143"/>
      <c r="CRU23" s="156"/>
      <c r="CRV23" s="143"/>
      <c r="CRW23" s="156"/>
      <c r="CRX23" s="143"/>
      <c r="CRY23" s="156"/>
      <c r="CRZ23" s="143"/>
      <c r="CSA23" s="156"/>
      <c r="CSB23" s="143"/>
      <c r="CSC23" s="156"/>
      <c r="CSD23" s="143"/>
      <c r="CSE23" s="156"/>
      <c r="CSF23" s="143"/>
      <c r="CSG23" s="156"/>
      <c r="CSH23" s="143"/>
      <c r="CSI23" s="156"/>
      <c r="CSJ23" s="143"/>
      <c r="CSK23" s="156"/>
      <c r="CSL23" s="143"/>
      <c r="CSM23" s="156"/>
      <c r="CSN23" s="143"/>
      <c r="CSO23" s="156"/>
      <c r="CSP23" s="143"/>
      <c r="CSQ23" s="156"/>
      <c r="CSR23" s="143"/>
      <c r="CSS23" s="156"/>
      <c r="CST23" s="143"/>
      <c r="CSU23" s="156"/>
      <c r="CSV23" s="143"/>
      <c r="CSW23" s="156"/>
      <c r="CSX23" s="143"/>
      <c r="CSY23" s="156"/>
      <c r="CSZ23" s="143"/>
      <c r="CTA23" s="156"/>
      <c r="CTB23" s="143"/>
      <c r="CTC23" s="156"/>
      <c r="CTD23" s="143"/>
      <c r="CTE23" s="156"/>
      <c r="CTF23" s="143"/>
      <c r="CTG23" s="156"/>
      <c r="CTH23" s="143"/>
      <c r="CTI23" s="156"/>
      <c r="CTJ23" s="143"/>
      <c r="CTK23" s="156"/>
      <c r="CTL23" s="143"/>
      <c r="CTM23" s="156"/>
      <c r="CTN23" s="143"/>
      <c r="CTO23" s="156"/>
      <c r="CTP23" s="143"/>
      <c r="CTQ23" s="156"/>
      <c r="CTR23" s="143"/>
      <c r="CTS23" s="156"/>
      <c r="CTT23" s="143"/>
      <c r="CTU23" s="156"/>
      <c r="CTV23" s="143"/>
      <c r="CTW23" s="156"/>
      <c r="CTX23" s="143"/>
      <c r="CTY23" s="156"/>
      <c r="CTZ23" s="143"/>
      <c r="CUA23" s="156"/>
      <c r="CUB23" s="143"/>
      <c r="CUC23" s="156"/>
      <c r="CUD23" s="143"/>
      <c r="CUE23" s="156"/>
      <c r="CUF23" s="143"/>
      <c r="CUG23" s="156"/>
      <c r="CUH23" s="143"/>
      <c r="CUI23" s="156"/>
      <c r="CUJ23" s="143"/>
      <c r="CUK23" s="156"/>
      <c r="CUL23" s="143"/>
      <c r="CUM23" s="156"/>
      <c r="CUN23" s="143"/>
      <c r="CUO23" s="156"/>
      <c r="CUP23" s="143"/>
      <c r="CUQ23" s="156"/>
      <c r="CUR23" s="143"/>
      <c r="CUS23" s="156"/>
      <c r="CUT23" s="143"/>
      <c r="CUU23" s="156"/>
      <c r="CUV23" s="143"/>
      <c r="CUW23" s="156"/>
      <c r="CUX23" s="143"/>
      <c r="CUY23" s="156"/>
      <c r="CUZ23" s="143"/>
      <c r="CVA23" s="156"/>
      <c r="CVB23" s="143"/>
      <c r="CVC23" s="156"/>
      <c r="CVD23" s="143"/>
      <c r="CVE23" s="156"/>
      <c r="CVF23" s="143"/>
      <c r="CVG23" s="156"/>
      <c r="CVH23" s="143"/>
      <c r="CVI23" s="156"/>
      <c r="CVJ23" s="143"/>
      <c r="CVK23" s="156"/>
      <c r="CVL23" s="143"/>
      <c r="CVM23" s="156"/>
      <c r="CVN23" s="143"/>
      <c r="CVO23" s="156"/>
      <c r="CVP23" s="143"/>
      <c r="CVQ23" s="156"/>
      <c r="CVR23" s="143"/>
      <c r="CVS23" s="156"/>
      <c r="CVT23" s="143"/>
      <c r="CVU23" s="156"/>
      <c r="CVV23" s="143"/>
      <c r="CVW23" s="156"/>
      <c r="CVX23" s="143"/>
      <c r="CVY23" s="156"/>
      <c r="CVZ23" s="143"/>
      <c r="CWA23" s="156"/>
      <c r="CWB23" s="143"/>
      <c r="CWC23" s="156"/>
      <c r="CWD23" s="143"/>
      <c r="CWE23" s="156"/>
      <c r="CWF23" s="143"/>
      <c r="CWG23" s="156"/>
      <c r="CWH23" s="143"/>
      <c r="CWI23" s="156"/>
      <c r="CWJ23" s="143"/>
      <c r="CWK23" s="156"/>
      <c r="CWL23" s="143"/>
      <c r="CWM23" s="156"/>
      <c r="CWN23" s="143"/>
      <c r="CWO23" s="156"/>
      <c r="CWP23" s="143"/>
      <c r="CWQ23" s="156"/>
      <c r="CWR23" s="143"/>
      <c r="CWS23" s="156"/>
      <c r="CWT23" s="143"/>
      <c r="CWU23" s="156"/>
      <c r="CWV23" s="143"/>
      <c r="CWW23" s="156"/>
      <c r="CWX23" s="143"/>
      <c r="CWY23" s="156"/>
      <c r="CWZ23" s="143"/>
      <c r="CXA23" s="156"/>
      <c r="CXB23" s="143"/>
      <c r="CXC23" s="156"/>
      <c r="CXD23" s="143"/>
      <c r="CXE23" s="156"/>
      <c r="CXF23" s="143"/>
      <c r="CXG23" s="156"/>
      <c r="CXH23" s="143"/>
      <c r="CXI23" s="156"/>
      <c r="CXJ23" s="143"/>
      <c r="CXK23" s="156"/>
      <c r="CXL23" s="143"/>
      <c r="CXM23" s="156"/>
      <c r="CXN23" s="143"/>
      <c r="CXO23" s="156"/>
      <c r="CXP23" s="143"/>
      <c r="CXQ23" s="156"/>
      <c r="CXR23" s="143"/>
      <c r="CXS23" s="156"/>
      <c r="CXT23" s="143"/>
      <c r="CXU23" s="156"/>
      <c r="CXV23" s="143"/>
      <c r="CXW23" s="156"/>
      <c r="CXX23" s="143"/>
      <c r="CXY23" s="156"/>
      <c r="CXZ23" s="143"/>
      <c r="CYA23" s="156"/>
      <c r="CYB23" s="143"/>
      <c r="CYC23" s="156"/>
      <c r="CYD23" s="143"/>
      <c r="CYE23" s="156"/>
      <c r="CYF23" s="143"/>
      <c r="CYG23" s="156"/>
      <c r="CYH23" s="143"/>
      <c r="CYI23" s="156"/>
      <c r="CYJ23" s="143"/>
      <c r="CYK23" s="156"/>
      <c r="CYL23" s="143"/>
      <c r="CYM23" s="156"/>
      <c r="CYN23" s="143"/>
      <c r="CYO23" s="156"/>
      <c r="CYP23" s="143"/>
      <c r="CYQ23" s="156"/>
      <c r="CYR23" s="143"/>
      <c r="CYS23" s="156"/>
      <c r="CYT23" s="143"/>
      <c r="CYU23" s="156"/>
      <c r="CYV23" s="143"/>
      <c r="CYW23" s="156"/>
      <c r="CYX23" s="143"/>
      <c r="CYY23" s="156"/>
      <c r="CYZ23" s="143"/>
      <c r="CZA23" s="156"/>
      <c r="CZB23" s="143"/>
      <c r="CZC23" s="156"/>
      <c r="CZD23" s="143"/>
      <c r="CZE23" s="156"/>
      <c r="CZF23" s="143"/>
      <c r="CZG23" s="156"/>
      <c r="CZH23" s="143"/>
      <c r="CZI23" s="156"/>
      <c r="CZJ23" s="143"/>
      <c r="CZK23" s="156"/>
      <c r="CZL23" s="143"/>
      <c r="CZM23" s="156"/>
      <c r="CZN23" s="143"/>
      <c r="CZO23" s="156"/>
      <c r="CZP23" s="143"/>
      <c r="CZQ23" s="156"/>
      <c r="CZR23" s="143"/>
      <c r="CZS23" s="156"/>
      <c r="CZT23" s="143"/>
      <c r="CZU23" s="156"/>
      <c r="CZV23" s="143"/>
      <c r="CZW23" s="156"/>
      <c r="CZX23" s="143"/>
      <c r="CZY23" s="156"/>
      <c r="CZZ23" s="143"/>
      <c r="DAA23" s="156"/>
      <c r="DAB23" s="143"/>
      <c r="DAC23" s="156"/>
      <c r="DAD23" s="143"/>
      <c r="DAE23" s="156"/>
      <c r="DAF23" s="143"/>
      <c r="DAG23" s="156"/>
      <c r="DAH23" s="143"/>
      <c r="DAI23" s="156"/>
      <c r="DAJ23" s="143"/>
      <c r="DAK23" s="156"/>
      <c r="DAL23" s="143"/>
      <c r="DAM23" s="156"/>
      <c r="DAN23" s="143"/>
      <c r="DAO23" s="156"/>
      <c r="DAP23" s="143"/>
      <c r="DAQ23" s="156"/>
      <c r="DAR23" s="143"/>
      <c r="DAS23" s="156"/>
      <c r="DAT23" s="143"/>
      <c r="DAU23" s="156"/>
      <c r="DAV23" s="143"/>
      <c r="DAW23" s="156"/>
      <c r="DAX23" s="143"/>
      <c r="DAY23" s="156"/>
      <c r="DAZ23" s="143"/>
      <c r="DBA23" s="156"/>
      <c r="DBB23" s="143"/>
      <c r="DBC23" s="156"/>
      <c r="DBD23" s="143"/>
      <c r="DBE23" s="156"/>
      <c r="DBF23" s="143"/>
      <c r="DBG23" s="156"/>
      <c r="DBH23" s="143"/>
      <c r="DBI23" s="156"/>
      <c r="DBJ23" s="143"/>
      <c r="DBK23" s="156"/>
      <c r="DBL23" s="143"/>
      <c r="DBM23" s="156"/>
      <c r="DBN23" s="143"/>
      <c r="DBO23" s="156"/>
      <c r="DBP23" s="143"/>
      <c r="DBQ23" s="156"/>
      <c r="DBR23" s="143"/>
      <c r="DBS23" s="156"/>
      <c r="DBT23" s="143"/>
      <c r="DBU23" s="156"/>
      <c r="DBV23" s="143"/>
      <c r="DBW23" s="156"/>
      <c r="DBX23" s="143"/>
      <c r="DBY23" s="156"/>
      <c r="DBZ23" s="143"/>
      <c r="DCA23" s="156"/>
      <c r="DCB23" s="143"/>
      <c r="DCC23" s="156"/>
      <c r="DCD23" s="143"/>
      <c r="DCE23" s="156"/>
      <c r="DCF23" s="143"/>
      <c r="DCG23" s="156"/>
      <c r="DCH23" s="143"/>
      <c r="DCI23" s="156"/>
      <c r="DCJ23" s="143"/>
      <c r="DCK23" s="156"/>
      <c r="DCL23" s="143"/>
      <c r="DCM23" s="156"/>
      <c r="DCN23" s="143"/>
      <c r="DCO23" s="156"/>
      <c r="DCP23" s="143"/>
      <c r="DCQ23" s="156"/>
      <c r="DCR23" s="143"/>
      <c r="DCS23" s="156"/>
      <c r="DCT23" s="143"/>
      <c r="DCU23" s="156"/>
      <c r="DCV23" s="143"/>
      <c r="DCW23" s="156"/>
      <c r="DCX23" s="143"/>
      <c r="DCY23" s="156"/>
      <c r="DCZ23" s="143"/>
      <c r="DDA23" s="156"/>
      <c r="DDB23" s="143"/>
      <c r="DDC23" s="156"/>
      <c r="DDD23" s="143"/>
      <c r="DDE23" s="156"/>
      <c r="DDF23" s="143"/>
      <c r="DDG23" s="156"/>
      <c r="DDH23" s="143"/>
      <c r="DDI23" s="156"/>
      <c r="DDJ23" s="143"/>
      <c r="DDK23" s="156"/>
      <c r="DDL23" s="143"/>
      <c r="DDM23" s="156"/>
      <c r="DDN23" s="143"/>
      <c r="DDO23" s="156"/>
      <c r="DDP23" s="143"/>
      <c r="DDQ23" s="156"/>
      <c r="DDR23" s="143"/>
      <c r="DDS23" s="156"/>
      <c r="DDT23" s="143"/>
      <c r="DDU23" s="156"/>
      <c r="DDV23" s="143"/>
      <c r="DDW23" s="156"/>
      <c r="DDX23" s="143"/>
      <c r="DDY23" s="156"/>
      <c r="DDZ23" s="143"/>
      <c r="DEA23" s="156"/>
      <c r="DEB23" s="143"/>
      <c r="DEC23" s="156"/>
      <c r="DED23" s="143"/>
      <c r="DEE23" s="156"/>
      <c r="DEF23" s="143"/>
      <c r="DEG23" s="156"/>
      <c r="DEH23" s="143"/>
      <c r="DEI23" s="156"/>
      <c r="DEJ23" s="143"/>
      <c r="DEK23" s="156"/>
      <c r="DEL23" s="143"/>
      <c r="DEM23" s="156"/>
      <c r="DEN23" s="143"/>
      <c r="DEO23" s="156"/>
      <c r="DEP23" s="143"/>
      <c r="DEQ23" s="156"/>
      <c r="DER23" s="143"/>
      <c r="DES23" s="156"/>
      <c r="DET23" s="143"/>
      <c r="DEU23" s="156"/>
      <c r="DEV23" s="143"/>
      <c r="DEW23" s="156"/>
      <c r="DEX23" s="143"/>
      <c r="DEY23" s="156"/>
      <c r="DEZ23" s="143"/>
      <c r="DFA23" s="156"/>
      <c r="DFB23" s="143"/>
      <c r="DFC23" s="156"/>
      <c r="DFD23" s="143"/>
      <c r="DFE23" s="156"/>
      <c r="DFF23" s="143"/>
      <c r="DFG23" s="156"/>
      <c r="DFH23" s="143"/>
      <c r="DFI23" s="156"/>
      <c r="DFJ23" s="143"/>
      <c r="DFK23" s="156"/>
      <c r="DFL23" s="143"/>
      <c r="DFM23" s="156"/>
      <c r="DFN23" s="143"/>
      <c r="DFO23" s="156"/>
      <c r="DFP23" s="143"/>
      <c r="DFQ23" s="156"/>
      <c r="DFR23" s="143"/>
      <c r="DFS23" s="156"/>
      <c r="DFT23" s="143"/>
      <c r="DFU23" s="156"/>
      <c r="DFV23" s="143"/>
      <c r="DFW23" s="156"/>
      <c r="DFX23" s="143"/>
      <c r="DFY23" s="156"/>
      <c r="DFZ23" s="143"/>
      <c r="DGA23" s="156"/>
      <c r="DGB23" s="143"/>
      <c r="DGC23" s="156"/>
      <c r="DGD23" s="143"/>
      <c r="DGE23" s="156"/>
      <c r="DGF23" s="143"/>
      <c r="DGG23" s="156"/>
      <c r="DGH23" s="143"/>
      <c r="DGI23" s="156"/>
      <c r="DGJ23" s="143"/>
      <c r="DGK23" s="156"/>
      <c r="DGL23" s="143"/>
      <c r="DGM23" s="156"/>
      <c r="DGN23" s="143"/>
      <c r="DGO23" s="156"/>
      <c r="DGP23" s="143"/>
      <c r="DGQ23" s="156"/>
      <c r="DGR23" s="143"/>
      <c r="DGS23" s="156"/>
      <c r="DGT23" s="143"/>
      <c r="DGU23" s="156"/>
      <c r="DGV23" s="143"/>
      <c r="DGW23" s="156"/>
      <c r="DGX23" s="143"/>
      <c r="DGY23" s="156"/>
      <c r="DGZ23" s="143"/>
      <c r="DHA23" s="156"/>
      <c r="DHB23" s="143"/>
      <c r="DHC23" s="156"/>
      <c r="DHD23" s="143"/>
      <c r="DHE23" s="156"/>
      <c r="DHF23" s="143"/>
      <c r="DHG23" s="156"/>
      <c r="DHH23" s="143"/>
      <c r="DHI23" s="156"/>
      <c r="DHJ23" s="143"/>
      <c r="DHK23" s="156"/>
      <c r="DHL23" s="143"/>
      <c r="DHM23" s="156"/>
      <c r="DHN23" s="143"/>
      <c r="DHO23" s="156"/>
      <c r="DHP23" s="143"/>
      <c r="DHQ23" s="156"/>
      <c r="DHR23" s="143"/>
      <c r="DHS23" s="156"/>
      <c r="DHT23" s="143"/>
      <c r="DHU23" s="156"/>
      <c r="DHV23" s="143"/>
      <c r="DHW23" s="156"/>
      <c r="DHX23" s="143"/>
      <c r="DHY23" s="156"/>
      <c r="DHZ23" s="143"/>
      <c r="DIA23" s="156"/>
      <c r="DIB23" s="143"/>
      <c r="DIC23" s="156"/>
      <c r="DID23" s="143"/>
      <c r="DIE23" s="156"/>
      <c r="DIF23" s="143"/>
      <c r="DIG23" s="156"/>
      <c r="DIH23" s="143"/>
      <c r="DII23" s="156"/>
      <c r="DIJ23" s="143"/>
      <c r="DIK23" s="156"/>
      <c r="DIL23" s="143"/>
      <c r="DIM23" s="156"/>
      <c r="DIN23" s="143"/>
      <c r="DIO23" s="156"/>
      <c r="DIP23" s="143"/>
      <c r="DIQ23" s="156"/>
      <c r="DIR23" s="143"/>
      <c r="DIS23" s="156"/>
      <c r="DIT23" s="143"/>
      <c r="DIU23" s="156"/>
      <c r="DIV23" s="143"/>
      <c r="DIW23" s="156"/>
      <c r="DIX23" s="143"/>
      <c r="DIY23" s="156"/>
      <c r="DIZ23" s="143"/>
      <c r="DJA23" s="156"/>
      <c r="DJB23" s="143"/>
      <c r="DJC23" s="156"/>
      <c r="DJD23" s="143"/>
      <c r="DJE23" s="156"/>
      <c r="DJF23" s="143"/>
      <c r="DJG23" s="156"/>
      <c r="DJH23" s="143"/>
      <c r="DJI23" s="156"/>
      <c r="DJJ23" s="143"/>
      <c r="DJK23" s="156"/>
      <c r="DJL23" s="143"/>
      <c r="DJM23" s="156"/>
      <c r="DJN23" s="143"/>
      <c r="DJO23" s="156"/>
      <c r="DJP23" s="143"/>
      <c r="DJQ23" s="156"/>
      <c r="DJR23" s="143"/>
      <c r="DJS23" s="156"/>
      <c r="DJT23" s="143"/>
      <c r="DJU23" s="156"/>
      <c r="DJV23" s="143"/>
      <c r="DJW23" s="156"/>
      <c r="DJX23" s="143"/>
      <c r="DJY23" s="156"/>
      <c r="DJZ23" s="143"/>
      <c r="DKA23" s="156"/>
      <c r="DKB23" s="143"/>
      <c r="DKC23" s="156"/>
      <c r="DKD23" s="143"/>
      <c r="DKE23" s="156"/>
      <c r="DKF23" s="143"/>
      <c r="DKG23" s="156"/>
      <c r="DKH23" s="143"/>
      <c r="DKI23" s="156"/>
      <c r="DKJ23" s="143"/>
      <c r="DKK23" s="156"/>
      <c r="DKL23" s="143"/>
      <c r="DKM23" s="156"/>
      <c r="DKN23" s="143"/>
      <c r="DKO23" s="156"/>
      <c r="DKP23" s="143"/>
      <c r="DKQ23" s="156"/>
      <c r="DKR23" s="143"/>
      <c r="DKS23" s="156"/>
      <c r="DKT23" s="143"/>
      <c r="DKU23" s="156"/>
      <c r="DKV23" s="143"/>
      <c r="DKW23" s="156"/>
      <c r="DKX23" s="143"/>
      <c r="DKY23" s="156"/>
      <c r="DKZ23" s="143"/>
      <c r="DLA23" s="156"/>
      <c r="DLB23" s="143"/>
      <c r="DLC23" s="156"/>
      <c r="DLD23" s="143"/>
      <c r="DLE23" s="156"/>
      <c r="DLF23" s="143"/>
      <c r="DLG23" s="156"/>
      <c r="DLH23" s="143"/>
      <c r="DLI23" s="156"/>
      <c r="DLJ23" s="143"/>
      <c r="DLK23" s="156"/>
      <c r="DLL23" s="143"/>
      <c r="DLM23" s="156"/>
      <c r="DLN23" s="143"/>
      <c r="DLO23" s="156"/>
      <c r="DLP23" s="143"/>
      <c r="DLQ23" s="156"/>
      <c r="DLR23" s="143"/>
      <c r="DLS23" s="156"/>
      <c r="DLT23" s="143"/>
      <c r="DLU23" s="156"/>
      <c r="DLV23" s="143"/>
      <c r="DLW23" s="156"/>
      <c r="DLX23" s="143"/>
      <c r="DLY23" s="156"/>
      <c r="DLZ23" s="143"/>
      <c r="DMA23" s="156"/>
      <c r="DMB23" s="143"/>
      <c r="DMC23" s="156"/>
      <c r="DMD23" s="143"/>
      <c r="DME23" s="156"/>
      <c r="DMF23" s="143"/>
      <c r="DMG23" s="156"/>
      <c r="DMH23" s="143"/>
      <c r="DMI23" s="156"/>
      <c r="DMJ23" s="143"/>
      <c r="DMK23" s="156"/>
      <c r="DML23" s="143"/>
      <c r="DMM23" s="156"/>
      <c r="DMN23" s="143"/>
      <c r="DMO23" s="156"/>
      <c r="DMP23" s="143"/>
      <c r="DMQ23" s="156"/>
      <c r="DMR23" s="143"/>
      <c r="DMS23" s="156"/>
      <c r="DMT23" s="143"/>
      <c r="DMU23" s="156"/>
      <c r="DMV23" s="143"/>
      <c r="DMW23" s="156"/>
      <c r="DMX23" s="143"/>
      <c r="DMY23" s="156"/>
      <c r="DMZ23" s="143"/>
      <c r="DNA23" s="156"/>
      <c r="DNB23" s="143"/>
      <c r="DNC23" s="156"/>
      <c r="DND23" s="143"/>
      <c r="DNE23" s="156"/>
      <c r="DNF23" s="143"/>
      <c r="DNG23" s="156"/>
      <c r="DNH23" s="143"/>
      <c r="DNI23" s="156"/>
      <c r="DNJ23" s="143"/>
      <c r="DNK23" s="156"/>
      <c r="DNL23" s="143"/>
      <c r="DNM23" s="156"/>
      <c r="DNN23" s="143"/>
      <c r="DNO23" s="156"/>
      <c r="DNP23" s="143"/>
      <c r="DNQ23" s="156"/>
      <c r="DNR23" s="143"/>
      <c r="DNS23" s="156"/>
      <c r="DNT23" s="143"/>
      <c r="DNU23" s="156"/>
      <c r="DNV23" s="143"/>
      <c r="DNW23" s="156"/>
      <c r="DNX23" s="143"/>
      <c r="DNY23" s="156"/>
      <c r="DNZ23" s="143"/>
      <c r="DOA23" s="156"/>
      <c r="DOB23" s="143"/>
      <c r="DOC23" s="156"/>
      <c r="DOD23" s="143"/>
      <c r="DOE23" s="156"/>
      <c r="DOF23" s="143"/>
      <c r="DOG23" s="156"/>
      <c r="DOH23" s="143"/>
      <c r="DOI23" s="156"/>
      <c r="DOJ23" s="143"/>
      <c r="DOK23" s="156"/>
      <c r="DOL23" s="143"/>
      <c r="DOM23" s="156"/>
      <c r="DON23" s="143"/>
      <c r="DOO23" s="156"/>
      <c r="DOP23" s="143"/>
      <c r="DOQ23" s="156"/>
      <c r="DOR23" s="143"/>
      <c r="DOS23" s="156"/>
      <c r="DOT23" s="143"/>
      <c r="DOU23" s="156"/>
      <c r="DOV23" s="143"/>
      <c r="DOW23" s="156"/>
      <c r="DOX23" s="143"/>
      <c r="DOY23" s="156"/>
      <c r="DOZ23" s="143"/>
      <c r="DPA23" s="156"/>
      <c r="DPB23" s="143"/>
      <c r="DPC23" s="156"/>
      <c r="DPD23" s="143"/>
      <c r="DPE23" s="156"/>
      <c r="DPF23" s="143"/>
      <c r="DPG23" s="156"/>
      <c r="DPH23" s="143"/>
      <c r="DPI23" s="156"/>
      <c r="DPJ23" s="143"/>
      <c r="DPK23" s="156"/>
      <c r="DPL23" s="143"/>
      <c r="DPM23" s="156"/>
      <c r="DPN23" s="143"/>
      <c r="DPO23" s="156"/>
      <c r="DPP23" s="143"/>
      <c r="DPQ23" s="156"/>
      <c r="DPR23" s="143"/>
      <c r="DPS23" s="156"/>
      <c r="DPT23" s="143"/>
      <c r="DPU23" s="156"/>
      <c r="DPV23" s="143"/>
      <c r="DPW23" s="156"/>
      <c r="DPX23" s="143"/>
      <c r="DPY23" s="156"/>
      <c r="DPZ23" s="143"/>
      <c r="DQA23" s="156"/>
      <c r="DQB23" s="143"/>
      <c r="DQC23" s="156"/>
      <c r="DQD23" s="143"/>
      <c r="DQE23" s="156"/>
      <c r="DQF23" s="143"/>
      <c r="DQG23" s="156"/>
      <c r="DQH23" s="143"/>
      <c r="DQI23" s="156"/>
      <c r="DQJ23" s="143"/>
      <c r="DQK23" s="156"/>
      <c r="DQL23" s="143"/>
      <c r="DQM23" s="156"/>
      <c r="DQN23" s="143"/>
      <c r="DQO23" s="156"/>
      <c r="DQP23" s="143"/>
      <c r="DQQ23" s="156"/>
      <c r="DQR23" s="143"/>
      <c r="DQS23" s="156"/>
      <c r="DQT23" s="143"/>
      <c r="DQU23" s="156"/>
      <c r="DQV23" s="143"/>
      <c r="DQW23" s="156"/>
      <c r="DQX23" s="143"/>
      <c r="DQY23" s="156"/>
      <c r="DQZ23" s="143"/>
      <c r="DRA23" s="156"/>
      <c r="DRB23" s="143"/>
      <c r="DRC23" s="156"/>
      <c r="DRD23" s="143"/>
      <c r="DRE23" s="156"/>
      <c r="DRF23" s="143"/>
      <c r="DRG23" s="156"/>
      <c r="DRH23" s="143"/>
      <c r="DRI23" s="156"/>
      <c r="DRJ23" s="143"/>
      <c r="DRK23" s="156"/>
      <c r="DRL23" s="143"/>
      <c r="DRM23" s="156"/>
      <c r="DRN23" s="143"/>
      <c r="DRO23" s="156"/>
      <c r="DRP23" s="143"/>
      <c r="DRQ23" s="156"/>
      <c r="DRR23" s="143"/>
      <c r="DRS23" s="156"/>
      <c r="DRT23" s="143"/>
      <c r="DRU23" s="156"/>
      <c r="DRV23" s="143"/>
      <c r="DRW23" s="156"/>
      <c r="DRX23" s="143"/>
      <c r="DRY23" s="156"/>
      <c r="DRZ23" s="143"/>
      <c r="DSA23" s="156"/>
      <c r="DSB23" s="143"/>
      <c r="DSC23" s="156"/>
      <c r="DSD23" s="143"/>
      <c r="DSE23" s="156"/>
      <c r="DSF23" s="143"/>
      <c r="DSG23" s="156"/>
      <c r="DSH23" s="143"/>
      <c r="DSI23" s="156"/>
      <c r="DSJ23" s="143"/>
      <c r="DSK23" s="156"/>
      <c r="DSL23" s="143"/>
      <c r="DSM23" s="156"/>
      <c r="DSN23" s="143"/>
      <c r="DSO23" s="156"/>
      <c r="DSP23" s="143"/>
      <c r="DSQ23" s="156"/>
      <c r="DSR23" s="143"/>
      <c r="DSS23" s="156"/>
      <c r="DST23" s="143"/>
      <c r="DSU23" s="156"/>
      <c r="DSV23" s="143"/>
      <c r="DSW23" s="156"/>
      <c r="DSX23" s="143"/>
      <c r="DSY23" s="156"/>
      <c r="DSZ23" s="143"/>
      <c r="DTA23" s="156"/>
      <c r="DTB23" s="143"/>
      <c r="DTC23" s="156"/>
      <c r="DTD23" s="143"/>
      <c r="DTE23" s="156"/>
      <c r="DTF23" s="143"/>
      <c r="DTG23" s="156"/>
      <c r="DTH23" s="143"/>
      <c r="DTI23" s="156"/>
      <c r="DTJ23" s="143"/>
      <c r="DTK23" s="156"/>
      <c r="DTL23" s="143"/>
      <c r="DTM23" s="156"/>
      <c r="DTN23" s="143"/>
      <c r="DTO23" s="156"/>
      <c r="DTP23" s="143"/>
      <c r="DTQ23" s="156"/>
      <c r="DTR23" s="143"/>
      <c r="DTS23" s="156"/>
      <c r="DTT23" s="143"/>
      <c r="DTU23" s="156"/>
      <c r="DTV23" s="143"/>
      <c r="DTW23" s="156"/>
      <c r="DTX23" s="143"/>
      <c r="DTY23" s="156"/>
      <c r="DTZ23" s="143"/>
      <c r="DUA23" s="156"/>
      <c r="DUB23" s="143"/>
      <c r="DUC23" s="156"/>
      <c r="DUD23" s="143"/>
      <c r="DUE23" s="156"/>
      <c r="DUF23" s="143"/>
      <c r="DUG23" s="156"/>
      <c r="DUH23" s="143"/>
      <c r="DUI23" s="156"/>
      <c r="DUJ23" s="143"/>
      <c r="DUK23" s="156"/>
      <c r="DUL23" s="143"/>
      <c r="DUM23" s="156"/>
      <c r="DUN23" s="143"/>
      <c r="DUO23" s="156"/>
      <c r="DUP23" s="143"/>
      <c r="DUQ23" s="156"/>
      <c r="DUR23" s="143"/>
      <c r="DUS23" s="156"/>
      <c r="DUT23" s="143"/>
      <c r="DUU23" s="156"/>
      <c r="DUV23" s="143"/>
      <c r="DUW23" s="156"/>
      <c r="DUX23" s="143"/>
      <c r="DUY23" s="156"/>
      <c r="DUZ23" s="143"/>
      <c r="DVA23" s="156"/>
      <c r="DVB23" s="143"/>
      <c r="DVC23" s="156"/>
      <c r="DVD23" s="143"/>
      <c r="DVE23" s="156"/>
      <c r="DVF23" s="143"/>
      <c r="DVG23" s="156"/>
      <c r="DVH23" s="143"/>
      <c r="DVI23" s="156"/>
      <c r="DVJ23" s="143"/>
      <c r="DVK23" s="156"/>
      <c r="DVL23" s="143"/>
      <c r="DVM23" s="156"/>
      <c r="DVN23" s="143"/>
      <c r="DVO23" s="156"/>
      <c r="DVP23" s="143"/>
      <c r="DVQ23" s="156"/>
      <c r="DVR23" s="143"/>
      <c r="DVS23" s="156"/>
      <c r="DVT23" s="143"/>
      <c r="DVU23" s="156"/>
      <c r="DVV23" s="143"/>
      <c r="DVW23" s="156"/>
      <c r="DVX23" s="143"/>
      <c r="DVY23" s="156"/>
      <c r="DVZ23" s="143"/>
      <c r="DWA23" s="156"/>
      <c r="DWB23" s="143"/>
      <c r="DWC23" s="156"/>
      <c r="DWD23" s="143"/>
      <c r="DWE23" s="156"/>
      <c r="DWF23" s="143"/>
      <c r="DWG23" s="156"/>
      <c r="DWH23" s="143"/>
      <c r="DWI23" s="156"/>
      <c r="DWJ23" s="143"/>
      <c r="DWK23" s="156"/>
      <c r="DWL23" s="143"/>
      <c r="DWM23" s="156"/>
      <c r="DWN23" s="143"/>
      <c r="DWO23" s="156"/>
      <c r="DWP23" s="143"/>
      <c r="DWQ23" s="156"/>
      <c r="DWR23" s="143"/>
      <c r="DWS23" s="156"/>
      <c r="DWT23" s="143"/>
      <c r="DWU23" s="156"/>
      <c r="DWV23" s="143"/>
      <c r="DWW23" s="156"/>
      <c r="DWX23" s="143"/>
      <c r="DWY23" s="156"/>
      <c r="DWZ23" s="143"/>
      <c r="DXA23" s="156"/>
      <c r="DXB23" s="143"/>
      <c r="DXC23" s="156"/>
      <c r="DXD23" s="143"/>
      <c r="DXE23" s="156"/>
      <c r="DXF23" s="143"/>
      <c r="DXG23" s="156"/>
      <c r="DXH23" s="143"/>
      <c r="DXI23" s="156"/>
      <c r="DXJ23" s="143"/>
      <c r="DXK23" s="156"/>
      <c r="DXL23" s="143"/>
      <c r="DXM23" s="156"/>
      <c r="DXN23" s="143"/>
      <c r="DXO23" s="156"/>
      <c r="DXP23" s="143"/>
      <c r="DXQ23" s="156"/>
      <c r="DXR23" s="143"/>
      <c r="DXS23" s="156"/>
      <c r="DXT23" s="143"/>
      <c r="DXU23" s="156"/>
      <c r="DXV23" s="143"/>
      <c r="DXW23" s="156"/>
      <c r="DXX23" s="143"/>
      <c r="DXY23" s="156"/>
      <c r="DXZ23" s="143"/>
      <c r="DYA23" s="156"/>
      <c r="DYB23" s="143"/>
      <c r="DYC23" s="156"/>
      <c r="DYD23" s="143"/>
      <c r="DYE23" s="156"/>
      <c r="DYF23" s="143"/>
      <c r="DYG23" s="156"/>
      <c r="DYH23" s="143"/>
      <c r="DYI23" s="156"/>
      <c r="DYJ23" s="143"/>
      <c r="DYK23" s="156"/>
      <c r="DYL23" s="143"/>
      <c r="DYM23" s="156"/>
      <c r="DYN23" s="143"/>
      <c r="DYO23" s="156"/>
      <c r="DYP23" s="143"/>
      <c r="DYQ23" s="156"/>
      <c r="DYR23" s="143"/>
      <c r="DYS23" s="156"/>
      <c r="DYT23" s="143"/>
      <c r="DYU23" s="156"/>
      <c r="DYV23" s="143"/>
      <c r="DYW23" s="156"/>
      <c r="DYX23" s="143"/>
      <c r="DYY23" s="156"/>
      <c r="DYZ23" s="143"/>
      <c r="DZA23" s="156"/>
      <c r="DZB23" s="143"/>
      <c r="DZC23" s="156"/>
      <c r="DZD23" s="143"/>
      <c r="DZE23" s="156"/>
      <c r="DZF23" s="143"/>
      <c r="DZG23" s="156"/>
      <c r="DZH23" s="143"/>
      <c r="DZI23" s="156"/>
      <c r="DZJ23" s="143"/>
      <c r="DZK23" s="156"/>
      <c r="DZL23" s="143"/>
      <c r="DZM23" s="156"/>
      <c r="DZN23" s="143"/>
      <c r="DZO23" s="156"/>
      <c r="DZP23" s="143"/>
      <c r="DZQ23" s="156"/>
      <c r="DZR23" s="143"/>
      <c r="DZS23" s="156"/>
      <c r="DZT23" s="143"/>
      <c r="DZU23" s="156"/>
      <c r="DZV23" s="143"/>
      <c r="DZW23" s="156"/>
      <c r="DZX23" s="143"/>
      <c r="DZY23" s="156"/>
      <c r="DZZ23" s="143"/>
      <c r="EAA23" s="156"/>
      <c r="EAB23" s="143"/>
      <c r="EAC23" s="156"/>
      <c r="EAD23" s="143"/>
      <c r="EAE23" s="156"/>
      <c r="EAF23" s="143"/>
      <c r="EAG23" s="156"/>
      <c r="EAH23" s="143"/>
      <c r="EAI23" s="156"/>
      <c r="EAJ23" s="143"/>
      <c r="EAK23" s="156"/>
      <c r="EAL23" s="143"/>
      <c r="EAM23" s="156"/>
      <c r="EAN23" s="143"/>
      <c r="EAO23" s="156"/>
      <c r="EAP23" s="143"/>
      <c r="EAQ23" s="156"/>
      <c r="EAR23" s="143"/>
      <c r="EAS23" s="156"/>
      <c r="EAT23" s="143"/>
      <c r="EAU23" s="156"/>
      <c r="EAV23" s="143"/>
      <c r="EAW23" s="156"/>
      <c r="EAX23" s="143"/>
      <c r="EAY23" s="156"/>
      <c r="EAZ23" s="143"/>
      <c r="EBA23" s="156"/>
      <c r="EBB23" s="143"/>
      <c r="EBC23" s="156"/>
      <c r="EBD23" s="143"/>
      <c r="EBE23" s="156"/>
      <c r="EBF23" s="143"/>
      <c r="EBG23" s="156"/>
      <c r="EBH23" s="143"/>
      <c r="EBI23" s="156"/>
      <c r="EBJ23" s="143"/>
      <c r="EBK23" s="156"/>
      <c r="EBL23" s="143"/>
      <c r="EBM23" s="156"/>
      <c r="EBN23" s="143"/>
      <c r="EBO23" s="156"/>
      <c r="EBP23" s="143"/>
      <c r="EBQ23" s="156"/>
      <c r="EBR23" s="143"/>
      <c r="EBS23" s="156"/>
      <c r="EBT23" s="143"/>
      <c r="EBU23" s="156"/>
      <c r="EBV23" s="143"/>
      <c r="EBW23" s="156"/>
      <c r="EBX23" s="143"/>
      <c r="EBY23" s="156"/>
      <c r="EBZ23" s="143"/>
      <c r="ECA23" s="156"/>
      <c r="ECB23" s="143"/>
      <c r="ECC23" s="156"/>
      <c r="ECD23" s="143"/>
      <c r="ECE23" s="156"/>
      <c r="ECF23" s="143"/>
      <c r="ECG23" s="156"/>
      <c r="ECH23" s="143"/>
      <c r="ECI23" s="156"/>
      <c r="ECJ23" s="143"/>
      <c r="ECK23" s="156"/>
      <c r="ECL23" s="143"/>
      <c r="ECM23" s="156"/>
      <c r="ECN23" s="143"/>
      <c r="ECO23" s="156"/>
      <c r="ECP23" s="143"/>
      <c r="ECQ23" s="156"/>
      <c r="ECR23" s="143"/>
      <c r="ECS23" s="156"/>
      <c r="ECT23" s="143"/>
      <c r="ECU23" s="156"/>
      <c r="ECV23" s="143"/>
      <c r="ECW23" s="156"/>
      <c r="ECX23" s="143"/>
      <c r="ECY23" s="156"/>
      <c r="ECZ23" s="143"/>
      <c r="EDA23" s="156"/>
      <c r="EDB23" s="143"/>
      <c r="EDC23" s="156"/>
      <c r="EDD23" s="143"/>
      <c r="EDE23" s="156"/>
      <c r="EDF23" s="143"/>
      <c r="EDG23" s="156"/>
      <c r="EDH23" s="143"/>
      <c r="EDI23" s="156"/>
      <c r="EDJ23" s="143"/>
      <c r="EDK23" s="156"/>
      <c r="EDL23" s="143"/>
      <c r="EDM23" s="156"/>
      <c r="EDN23" s="143"/>
      <c r="EDO23" s="156"/>
      <c r="EDP23" s="143"/>
      <c r="EDQ23" s="156"/>
      <c r="EDR23" s="143"/>
      <c r="EDS23" s="156"/>
      <c r="EDT23" s="143"/>
      <c r="EDU23" s="156"/>
      <c r="EDV23" s="143"/>
      <c r="EDW23" s="156"/>
      <c r="EDX23" s="143"/>
      <c r="EDY23" s="156"/>
      <c r="EDZ23" s="143"/>
      <c r="EEA23" s="156"/>
      <c r="EEB23" s="143"/>
      <c r="EEC23" s="156"/>
      <c r="EED23" s="143"/>
      <c r="EEE23" s="156"/>
      <c r="EEF23" s="143"/>
      <c r="EEG23" s="156"/>
      <c r="EEH23" s="143"/>
      <c r="EEI23" s="156"/>
      <c r="EEJ23" s="143"/>
      <c r="EEK23" s="156"/>
      <c r="EEL23" s="143"/>
      <c r="EEM23" s="156"/>
      <c r="EEN23" s="143"/>
      <c r="EEO23" s="156"/>
      <c r="EEP23" s="143"/>
      <c r="EEQ23" s="156"/>
      <c r="EER23" s="143"/>
      <c r="EES23" s="156"/>
      <c r="EET23" s="143"/>
      <c r="EEU23" s="156"/>
      <c r="EEV23" s="143"/>
      <c r="EEW23" s="156"/>
      <c r="EEX23" s="143"/>
      <c r="EEY23" s="156"/>
      <c r="EEZ23" s="143"/>
      <c r="EFA23" s="156"/>
      <c r="EFB23" s="143"/>
      <c r="EFC23" s="156"/>
      <c r="EFD23" s="143"/>
      <c r="EFE23" s="156"/>
      <c r="EFF23" s="143"/>
      <c r="EFG23" s="156"/>
      <c r="EFH23" s="143"/>
      <c r="EFI23" s="156"/>
      <c r="EFJ23" s="143"/>
      <c r="EFK23" s="156"/>
      <c r="EFL23" s="143"/>
      <c r="EFM23" s="156"/>
      <c r="EFN23" s="143"/>
      <c r="EFO23" s="156"/>
      <c r="EFP23" s="143"/>
      <c r="EFQ23" s="156"/>
      <c r="EFR23" s="143"/>
      <c r="EFS23" s="156"/>
      <c r="EFT23" s="143"/>
      <c r="EFU23" s="156"/>
      <c r="EFV23" s="143"/>
      <c r="EFW23" s="156"/>
      <c r="EFX23" s="143"/>
      <c r="EFY23" s="156"/>
      <c r="EFZ23" s="143"/>
      <c r="EGA23" s="156"/>
      <c r="EGB23" s="143"/>
      <c r="EGC23" s="156"/>
      <c r="EGD23" s="143"/>
      <c r="EGE23" s="156"/>
      <c r="EGF23" s="143"/>
      <c r="EGG23" s="156"/>
      <c r="EGH23" s="143"/>
      <c r="EGI23" s="156"/>
      <c r="EGJ23" s="143"/>
      <c r="EGK23" s="156"/>
      <c r="EGL23" s="143"/>
      <c r="EGM23" s="156"/>
      <c r="EGN23" s="143"/>
      <c r="EGO23" s="156"/>
      <c r="EGP23" s="143"/>
      <c r="EGQ23" s="156"/>
      <c r="EGR23" s="143"/>
      <c r="EGS23" s="156"/>
      <c r="EGT23" s="143"/>
      <c r="EGU23" s="156"/>
      <c r="EGV23" s="143"/>
      <c r="EGW23" s="156"/>
      <c r="EGX23" s="143"/>
      <c r="EGY23" s="156"/>
      <c r="EGZ23" s="143"/>
      <c r="EHA23" s="156"/>
      <c r="EHB23" s="143"/>
      <c r="EHC23" s="156"/>
      <c r="EHD23" s="143"/>
      <c r="EHE23" s="156"/>
      <c r="EHF23" s="143"/>
      <c r="EHG23" s="156"/>
      <c r="EHH23" s="143"/>
      <c r="EHI23" s="156"/>
      <c r="EHJ23" s="143"/>
      <c r="EHK23" s="156"/>
      <c r="EHL23" s="143"/>
      <c r="EHM23" s="156"/>
      <c r="EHN23" s="143"/>
      <c r="EHO23" s="156"/>
      <c r="EHP23" s="143"/>
      <c r="EHQ23" s="156"/>
      <c r="EHR23" s="143"/>
      <c r="EHS23" s="156"/>
      <c r="EHT23" s="143"/>
      <c r="EHU23" s="156"/>
      <c r="EHV23" s="143"/>
      <c r="EHW23" s="156"/>
      <c r="EHX23" s="143"/>
      <c r="EHY23" s="156"/>
      <c r="EHZ23" s="143"/>
      <c r="EIA23" s="156"/>
      <c r="EIB23" s="143"/>
      <c r="EIC23" s="156"/>
      <c r="EID23" s="143"/>
      <c r="EIE23" s="156"/>
      <c r="EIF23" s="143"/>
      <c r="EIG23" s="156"/>
      <c r="EIH23" s="143"/>
      <c r="EII23" s="156"/>
      <c r="EIJ23" s="143"/>
      <c r="EIK23" s="156"/>
      <c r="EIL23" s="143"/>
      <c r="EIM23" s="156"/>
      <c r="EIN23" s="143"/>
      <c r="EIO23" s="156"/>
      <c r="EIP23" s="143"/>
      <c r="EIQ23" s="156"/>
      <c r="EIR23" s="143"/>
      <c r="EIS23" s="156"/>
      <c r="EIT23" s="143"/>
      <c r="EIU23" s="156"/>
      <c r="EIV23" s="143"/>
      <c r="EIW23" s="156"/>
      <c r="EIX23" s="143"/>
      <c r="EIY23" s="156"/>
      <c r="EIZ23" s="143"/>
      <c r="EJA23" s="156"/>
      <c r="EJB23" s="143"/>
      <c r="EJC23" s="156"/>
      <c r="EJD23" s="143"/>
      <c r="EJE23" s="156"/>
      <c r="EJF23" s="143"/>
      <c r="EJG23" s="156"/>
      <c r="EJH23" s="143"/>
      <c r="EJI23" s="156"/>
      <c r="EJJ23" s="143"/>
      <c r="EJK23" s="156"/>
      <c r="EJL23" s="143"/>
      <c r="EJM23" s="156"/>
      <c r="EJN23" s="143"/>
      <c r="EJO23" s="156"/>
      <c r="EJP23" s="143"/>
      <c r="EJQ23" s="156"/>
      <c r="EJR23" s="143"/>
      <c r="EJS23" s="156"/>
      <c r="EJT23" s="143"/>
      <c r="EJU23" s="156"/>
      <c r="EJV23" s="143"/>
      <c r="EJW23" s="156"/>
      <c r="EJX23" s="143"/>
      <c r="EJY23" s="156"/>
      <c r="EJZ23" s="143"/>
      <c r="EKA23" s="156"/>
      <c r="EKB23" s="143"/>
      <c r="EKC23" s="156"/>
      <c r="EKD23" s="143"/>
      <c r="EKE23" s="156"/>
      <c r="EKF23" s="143"/>
      <c r="EKG23" s="156"/>
      <c r="EKH23" s="143"/>
      <c r="EKI23" s="156"/>
      <c r="EKJ23" s="143"/>
      <c r="EKK23" s="156"/>
      <c r="EKL23" s="143"/>
      <c r="EKM23" s="156"/>
      <c r="EKN23" s="143"/>
      <c r="EKO23" s="156"/>
      <c r="EKP23" s="143"/>
      <c r="EKQ23" s="156"/>
      <c r="EKR23" s="143"/>
      <c r="EKS23" s="156"/>
      <c r="EKT23" s="143"/>
      <c r="EKU23" s="156"/>
      <c r="EKV23" s="143"/>
      <c r="EKW23" s="156"/>
      <c r="EKX23" s="143"/>
      <c r="EKY23" s="156"/>
      <c r="EKZ23" s="143"/>
      <c r="ELA23" s="156"/>
      <c r="ELB23" s="143"/>
      <c r="ELC23" s="156"/>
      <c r="ELD23" s="143"/>
      <c r="ELE23" s="156"/>
      <c r="ELF23" s="143"/>
      <c r="ELG23" s="156"/>
      <c r="ELH23" s="143"/>
      <c r="ELI23" s="156"/>
      <c r="ELJ23" s="143"/>
      <c r="ELK23" s="156"/>
      <c r="ELL23" s="143"/>
      <c r="ELM23" s="156"/>
      <c r="ELN23" s="143"/>
      <c r="ELO23" s="156"/>
      <c r="ELP23" s="143"/>
      <c r="ELQ23" s="156"/>
      <c r="ELR23" s="143"/>
      <c r="ELS23" s="156"/>
      <c r="ELT23" s="143"/>
      <c r="ELU23" s="156"/>
      <c r="ELV23" s="143"/>
      <c r="ELW23" s="156"/>
      <c r="ELX23" s="143"/>
      <c r="ELY23" s="156"/>
      <c r="ELZ23" s="143"/>
      <c r="EMA23" s="156"/>
      <c r="EMB23" s="143"/>
      <c r="EMC23" s="156"/>
      <c r="EMD23" s="143"/>
      <c r="EME23" s="156"/>
      <c r="EMF23" s="143"/>
      <c r="EMG23" s="156"/>
      <c r="EMH23" s="143"/>
      <c r="EMI23" s="156"/>
      <c r="EMJ23" s="143"/>
      <c r="EMK23" s="156"/>
      <c r="EML23" s="143"/>
      <c r="EMM23" s="156"/>
      <c r="EMN23" s="143"/>
      <c r="EMO23" s="156"/>
      <c r="EMP23" s="143"/>
      <c r="EMQ23" s="156"/>
      <c r="EMR23" s="143"/>
      <c r="EMS23" s="156"/>
      <c r="EMT23" s="143"/>
      <c r="EMU23" s="156"/>
      <c r="EMV23" s="143"/>
      <c r="EMW23" s="156"/>
      <c r="EMX23" s="143"/>
      <c r="EMY23" s="156"/>
      <c r="EMZ23" s="143"/>
      <c r="ENA23" s="156"/>
      <c r="ENB23" s="143"/>
      <c r="ENC23" s="156"/>
      <c r="END23" s="143"/>
      <c r="ENE23" s="156"/>
      <c r="ENF23" s="143"/>
      <c r="ENG23" s="156"/>
      <c r="ENH23" s="143"/>
      <c r="ENI23" s="156"/>
      <c r="ENJ23" s="143"/>
      <c r="ENK23" s="156"/>
      <c r="ENL23" s="143"/>
      <c r="ENM23" s="156"/>
      <c r="ENN23" s="143"/>
      <c r="ENO23" s="156"/>
      <c r="ENP23" s="143"/>
      <c r="ENQ23" s="156"/>
      <c r="ENR23" s="143"/>
      <c r="ENS23" s="156"/>
      <c r="ENT23" s="143"/>
      <c r="ENU23" s="156"/>
      <c r="ENV23" s="143"/>
      <c r="ENW23" s="156"/>
      <c r="ENX23" s="143"/>
      <c r="ENY23" s="156"/>
      <c r="ENZ23" s="143"/>
      <c r="EOA23" s="156"/>
      <c r="EOB23" s="143"/>
      <c r="EOC23" s="156"/>
      <c r="EOD23" s="143"/>
      <c r="EOE23" s="156"/>
      <c r="EOF23" s="143"/>
      <c r="EOG23" s="156"/>
      <c r="EOH23" s="143"/>
      <c r="EOI23" s="156"/>
      <c r="EOJ23" s="143"/>
      <c r="EOK23" s="156"/>
      <c r="EOL23" s="143"/>
      <c r="EOM23" s="156"/>
      <c r="EON23" s="143"/>
      <c r="EOO23" s="156"/>
      <c r="EOP23" s="143"/>
      <c r="EOQ23" s="156"/>
      <c r="EOR23" s="143"/>
      <c r="EOS23" s="156"/>
      <c r="EOT23" s="143"/>
      <c r="EOU23" s="156"/>
      <c r="EOV23" s="143"/>
      <c r="EOW23" s="156"/>
      <c r="EOX23" s="143"/>
      <c r="EOY23" s="156"/>
      <c r="EOZ23" s="143"/>
      <c r="EPA23" s="156"/>
      <c r="EPB23" s="143"/>
      <c r="EPC23" s="156"/>
      <c r="EPD23" s="143"/>
      <c r="EPE23" s="156"/>
      <c r="EPF23" s="143"/>
      <c r="EPG23" s="156"/>
      <c r="EPH23" s="143"/>
      <c r="EPI23" s="156"/>
      <c r="EPJ23" s="143"/>
      <c r="EPK23" s="156"/>
      <c r="EPL23" s="143"/>
      <c r="EPM23" s="156"/>
      <c r="EPN23" s="143"/>
      <c r="EPO23" s="156"/>
      <c r="EPP23" s="143"/>
      <c r="EPQ23" s="156"/>
      <c r="EPR23" s="143"/>
      <c r="EPS23" s="156"/>
      <c r="EPT23" s="143"/>
      <c r="EPU23" s="156"/>
      <c r="EPV23" s="143"/>
      <c r="EPW23" s="156"/>
      <c r="EPX23" s="143"/>
      <c r="EPY23" s="156"/>
      <c r="EPZ23" s="143"/>
      <c r="EQA23" s="156"/>
      <c r="EQB23" s="143"/>
      <c r="EQC23" s="156"/>
      <c r="EQD23" s="143"/>
      <c r="EQE23" s="156"/>
      <c r="EQF23" s="143"/>
      <c r="EQG23" s="156"/>
      <c r="EQH23" s="143"/>
      <c r="EQI23" s="156"/>
      <c r="EQJ23" s="143"/>
      <c r="EQK23" s="156"/>
      <c r="EQL23" s="143"/>
      <c r="EQM23" s="156"/>
      <c r="EQN23" s="143"/>
      <c r="EQO23" s="156"/>
      <c r="EQP23" s="143"/>
      <c r="EQQ23" s="156"/>
      <c r="EQR23" s="143"/>
      <c r="EQS23" s="156"/>
      <c r="EQT23" s="143"/>
      <c r="EQU23" s="156"/>
      <c r="EQV23" s="143"/>
      <c r="EQW23" s="156"/>
      <c r="EQX23" s="143"/>
      <c r="EQY23" s="156"/>
      <c r="EQZ23" s="143"/>
      <c r="ERA23" s="156"/>
      <c r="ERB23" s="143"/>
      <c r="ERC23" s="156"/>
      <c r="ERD23" s="143"/>
      <c r="ERE23" s="156"/>
      <c r="ERF23" s="143"/>
      <c r="ERG23" s="156"/>
      <c r="ERH23" s="143"/>
      <c r="ERI23" s="156"/>
      <c r="ERJ23" s="143"/>
      <c r="ERK23" s="156"/>
      <c r="ERL23" s="143"/>
      <c r="ERM23" s="156"/>
      <c r="ERN23" s="143"/>
      <c r="ERO23" s="156"/>
      <c r="ERP23" s="143"/>
      <c r="ERQ23" s="156"/>
      <c r="ERR23" s="143"/>
      <c r="ERS23" s="156"/>
      <c r="ERT23" s="143"/>
      <c r="ERU23" s="156"/>
      <c r="ERV23" s="143"/>
      <c r="ERW23" s="156"/>
      <c r="ERX23" s="143"/>
      <c r="ERY23" s="156"/>
      <c r="ERZ23" s="143"/>
      <c r="ESA23" s="156"/>
      <c r="ESB23" s="143"/>
      <c r="ESC23" s="156"/>
      <c r="ESD23" s="143"/>
      <c r="ESE23" s="156"/>
      <c r="ESF23" s="143"/>
      <c r="ESG23" s="156"/>
      <c r="ESH23" s="143"/>
      <c r="ESI23" s="156"/>
      <c r="ESJ23" s="143"/>
      <c r="ESK23" s="156"/>
      <c r="ESL23" s="143"/>
      <c r="ESM23" s="156"/>
      <c r="ESN23" s="143"/>
      <c r="ESO23" s="156"/>
      <c r="ESP23" s="143"/>
      <c r="ESQ23" s="156"/>
      <c r="ESR23" s="143"/>
      <c r="ESS23" s="156"/>
      <c r="EST23" s="143"/>
      <c r="ESU23" s="156"/>
      <c r="ESV23" s="143"/>
      <c r="ESW23" s="156"/>
      <c r="ESX23" s="143"/>
      <c r="ESY23" s="156"/>
      <c r="ESZ23" s="143"/>
      <c r="ETA23" s="156"/>
      <c r="ETB23" s="143"/>
      <c r="ETC23" s="156"/>
      <c r="ETD23" s="143"/>
      <c r="ETE23" s="156"/>
      <c r="ETF23" s="143"/>
      <c r="ETG23" s="156"/>
      <c r="ETH23" s="143"/>
      <c r="ETI23" s="156"/>
      <c r="ETJ23" s="143"/>
      <c r="ETK23" s="156"/>
      <c r="ETL23" s="143"/>
      <c r="ETM23" s="156"/>
      <c r="ETN23" s="143"/>
      <c r="ETO23" s="156"/>
      <c r="ETP23" s="143"/>
      <c r="ETQ23" s="156"/>
      <c r="ETR23" s="143"/>
      <c r="ETS23" s="156"/>
      <c r="ETT23" s="143"/>
      <c r="ETU23" s="156"/>
      <c r="ETV23" s="143"/>
      <c r="ETW23" s="156"/>
      <c r="ETX23" s="143"/>
      <c r="ETY23" s="156"/>
      <c r="ETZ23" s="143"/>
      <c r="EUA23" s="156"/>
      <c r="EUB23" s="143"/>
      <c r="EUC23" s="156"/>
      <c r="EUD23" s="143"/>
      <c r="EUE23" s="156"/>
      <c r="EUF23" s="143"/>
      <c r="EUG23" s="156"/>
      <c r="EUH23" s="143"/>
      <c r="EUI23" s="156"/>
      <c r="EUJ23" s="143"/>
      <c r="EUK23" s="156"/>
      <c r="EUL23" s="143"/>
      <c r="EUM23" s="156"/>
      <c r="EUN23" s="143"/>
      <c r="EUO23" s="156"/>
      <c r="EUP23" s="143"/>
      <c r="EUQ23" s="156"/>
      <c r="EUR23" s="143"/>
      <c r="EUS23" s="156"/>
      <c r="EUT23" s="143"/>
      <c r="EUU23" s="156"/>
      <c r="EUV23" s="143"/>
      <c r="EUW23" s="156"/>
      <c r="EUX23" s="143"/>
      <c r="EUY23" s="156"/>
      <c r="EUZ23" s="143"/>
      <c r="EVA23" s="156"/>
      <c r="EVB23" s="143"/>
      <c r="EVC23" s="156"/>
      <c r="EVD23" s="143"/>
      <c r="EVE23" s="156"/>
      <c r="EVF23" s="143"/>
      <c r="EVG23" s="156"/>
      <c r="EVH23" s="143"/>
      <c r="EVI23" s="156"/>
      <c r="EVJ23" s="143"/>
      <c r="EVK23" s="156"/>
      <c r="EVL23" s="143"/>
      <c r="EVM23" s="156"/>
      <c r="EVN23" s="143"/>
      <c r="EVO23" s="156"/>
      <c r="EVP23" s="143"/>
      <c r="EVQ23" s="156"/>
      <c r="EVR23" s="143"/>
      <c r="EVS23" s="156"/>
      <c r="EVT23" s="143"/>
      <c r="EVU23" s="156"/>
      <c r="EVV23" s="143"/>
      <c r="EVW23" s="156"/>
      <c r="EVX23" s="143"/>
      <c r="EVY23" s="156"/>
      <c r="EVZ23" s="143"/>
      <c r="EWA23" s="156"/>
      <c r="EWB23" s="143"/>
      <c r="EWC23" s="156"/>
      <c r="EWD23" s="143"/>
      <c r="EWE23" s="156"/>
      <c r="EWF23" s="143"/>
      <c r="EWG23" s="156"/>
      <c r="EWH23" s="143"/>
      <c r="EWI23" s="156"/>
      <c r="EWJ23" s="143"/>
      <c r="EWK23" s="156"/>
      <c r="EWL23" s="143"/>
      <c r="EWM23" s="156"/>
      <c r="EWN23" s="143"/>
      <c r="EWO23" s="156"/>
      <c r="EWP23" s="143"/>
      <c r="EWQ23" s="156"/>
      <c r="EWR23" s="143"/>
      <c r="EWS23" s="156"/>
      <c r="EWT23" s="143"/>
      <c r="EWU23" s="156"/>
      <c r="EWV23" s="143"/>
      <c r="EWW23" s="156"/>
      <c r="EWX23" s="143"/>
      <c r="EWY23" s="156"/>
      <c r="EWZ23" s="143"/>
      <c r="EXA23" s="156"/>
      <c r="EXB23" s="143"/>
      <c r="EXC23" s="156"/>
      <c r="EXD23" s="143"/>
      <c r="EXE23" s="156"/>
      <c r="EXF23" s="143"/>
      <c r="EXG23" s="156"/>
      <c r="EXH23" s="143"/>
      <c r="EXI23" s="156"/>
      <c r="EXJ23" s="143"/>
      <c r="EXK23" s="156"/>
      <c r="EXL23" s="143"/>
      <c r="EXM23" s="156"/>
      <c r="EXN23" s="143"/>
      <c r="EXO23" s="156"/>
      <c r="EXP23" s="143"/>
      <c r="EXQ23" s="156"/>
      <c r="EXR23" s="143"/>
      <c r="EXS23" s="156"/>
      <c r="EXT23" s="143"/>
      <c r="EXU23" s="156"/>
      <c r="EXV23" s="143"/>
      <c r="EXW23" s="156"/>
      <c r="EXX23" s="143"/>
      <c r="EXY23" s="156"/>
      <c r="EXZ23" s="143"/>
      <c r="EYA23" s="156"/>
      <c r="EYB23" s="143"/>
      <c r="EYC23" s="156"/>
      <c r="EYD23" s="143"/>
      <c r="EYE23" s="156"/>
      <c r="EYF23" s="143"/>
      <c r="EYG23" s="156"/>
      <c r="EYH23" s="143"/>
      <c r="EYI23" s="156"/>
      <c r="EYJ23" s="143"/>
      <c r="EYK23" s="156"/>
      <c r="EYL23" s="143"/>
      <c r="EYM23" s="156"/>
      <c r="EYN23" s="143"/>
      <c r="EYO23" s="156"/>
      <c r="EYP23" s="143"/>
      <c r="EYQ23" s="156"/>
      <c r="EYR23" s="143"/>
      <c r="EYS23" s="156"/>
      <c r="EYT23" s="143"/>
      <c r="EYU23" s="156"/>
      <c r="EYV23" s="143"/>
      <c r="EYW23" s="156"/>
      <c r="EYX23" s="143"/>
      <c r="EYY23" s="156"/>
      <c r="EYZ23" s="143"/>
      <c r="EZA23" s="156"/>
      <c r="EZB23" s="143"/>
      <c r="EZC23" s="156"/>
      <c r="EZD23" s="143"/>
      <c r="EZE23" s="156"/>
      <c r="EZF23" s="143"/>
      <c r="EZG23" s="156"/>
      <c r="EZH23" s="143"/>
      <c r="EZI23" s="156"/>
      <c r="EZJ23" s="143"/>
      <c r="EZK23" s="156"/>
      <c r="EZL23" s="143"/>
      <c r="EZM23" s="156"/>
      <c r="EZN23" s="143"/>
      <c r="EZO23" s="156"/>
      <c r="EZP23" s="143"/>
      <c r="EZQ23" s="156"/>
      <c r="EZR23" s="143"/>
      <c r="EZS23" s="156"/>
      <c r="EZT23" s="143"/>
      <c r="EZU23" s="156"/>
      <c r="EZV23" s="143"/>
      <c r="EZW23" s="156"/>
      <c r="EZX23" s="143"/>
      <c r="EZY23" s="156"/>
      <c r="EZZ23" s="143"/>
      <c r="FAA23" s="156"/>
      <c r="FAB23" s="143"/>
      <c r="FAC23" s="156"/>
      <c r="FAD23" s="143"/>
      <c r="FAE23" s="156"/>
      <c r="FAF23" s="143"/>
      <c r="FAG23" s="156"/>
      <c r="FAH23" s="143"/>
      <c r="FAI23" s="156"/>
      <c r="FAJ23" s="143"/>
      <c r="FAK23" s="156"/>
      <c r="FAL23" s="143"/>
      <c r="FAM23" s="156"/>
      <c r="FAN23" s="143"/>
      <c r="FAO23" s="156"/>
      <c r="FAP23" s="143"/>
      <c r="FAQ23" s="156"/>
      <c r="FAR23" s="143"/>
      <c r="FAS23" s="156"/>
      <c r="FAT23" s="143"/>
      <c r="FAU23" s="156"/>
      <c r="FAV23" s="143"/>
      <c r="FAW23" s="156"/>
      <c r="FAX23" s="143"/>
      <c r="FAY23" s="156"/>
      <c r="FAZ23" s="143"/>
      <c r="FBA23" s="156"/>
      <c r="FBB23" s="143"/>
      <c r="FBC23" s="156"/>
      <c r="FBD23" s="143"/>
      <c r="FBE23" s="156"/>
      <c r="FBF23" s="143"/>
      <c r="FBG23" s="156"/>
      <c r="FBH23" s="143"/>
      <c r="FBI23" s="156"/>
      <c r="FBJ23" s="143"/>
      <c r="FBK23" s="156"/>
      <c r="FBL23" s="143"/>
      <c r="FBM23" s="156"/>
      <c r="FBN23" s="143"/>
      <c r="FBO23" s="156"/>
      <c r="FBP23" s="143"/>
      <c r="FBQ23" s="156"/>
      <c r="FBR23" s="143"/>
      <c r="FBS23" s="156"/>
      <c r="FBT23" s="143"/>
      <c r="FBU23" s="156"/>
      <c r="FBV23" s="143"/>
      <c r="FBW23" s="156"/>
      <c r="FBX23" s="143"/>
      <c r="FBY23" s="156"/>
      <c r="FBZ23" s="143"/>
      <c r="FCA23" s="156"/>
      <c r="FCB23" s="143"/>
      <c r="FCC23" s="156"/>
      <c r="FCD23" s="143"/>
      <c r="FCE23" s="156"/>
      <c r="FCF23" s="143"/>
      <c r="FCG23" s="156"/>
      <c r="FCH23" s="143"/>
      <c r="FCI23" s="156"/>
      <c r="FCJ23" s="143"/>
      <c r="FCK23" s="156"/>
      <c r="FCL23" s="143"/>
      <c r="FCM23" s="156"/>
      <c r="FCN23" s="143"/>
      <c r="FCO23" s="156"/>
      <c r="FCP23" s="143"/>
      <c r="FCQ23" s="156"/>
      <c r="FCR23" s="143"/>
      <c r="FCS23" s="156"/>
      <c r="FCT23" s="143"/>
      <c r="FCU23" s="156"/>
      <c r="FCV23" s="143"/>
      <c r="FCW23" s="156"/>
      <c r="FCX23" s="143"/>
      <c r="FCY23" s="156"/>
      <c r="FCZ23" s="143"/>
      <c r="FDA23" s="156"/>
      <c r="FDB23" s="143"/>
      <c r="FDC23" s="156"/>
      <c r="FDD23" s="143"/>
      <c r="FDE23" s="156"/>
      <c r="FDF23" s="143"/>
      <c r="FDG23" s="156"/>
      <c r="FDH23" s="143"/>
      <c r="FDI23" s="156"/>
      <c r="FDJ23" s="143"/>
      <c r="FDK23" s="156"/>
      <c r="FDL23" s="143"/>
      <c r="FDM23" s="156"/>
      <c r="FDN23" s="143"/>
      <c r="FDO23" s="156"/>
      <c r="FDP23" s="143"/>
      <c r="FDQ23" s="156"/>
      <c r="FDR23" s="143"/>
      <c r="FDS23" s="156"/>
      <c r="FDT23" s="143"/>
      <c r="FDU23" s="156"/>
      <c r="FDV23" s="143"/>
      <c r="FDW23" s="156"/>
      <c r="FDX23" s="143"/>
      <c r="FDY23" s="156"/>
      <c r="FDZ23" s="143"/>
      <c r="FEA23" s="156"/>
      <c r="FEB23" s="143"/>
      <c r="FEC23" s="156"/>
      <c r="FED23" s="143"/>
      <c r="FEE23" s="156"/>
      <c r="FEF23" s="143"/>
      <c r="FEG23" s="156"/>
      <c r="FEH23" s="143"/>
      <c r="FEI23" s="156"/>
      <c r="FEJ23" s="143"/>
      <c r="FEK23" s="156"/>
      <c r="FEL23" s="143"/>
      <c r="FEM23" s="156"/>
      <c r="FEN23" s="143"/>
      <c r="FEO23" s="156"/>
      <c r="FEP23" s="143"/>
      <c r="FEQ23" s="156"/>
      <c r="FER23" s="143"/>
      <c r="FES23" s="156"/>
      <c r="FET23" s="143"/>
      <c r="FEU23" s="156"/>
      <c r="FEV23" s="143"/>
      <c r="FEW23" s="156"/>
      <c r="FEX23" s="143"/>
      <c r="FEY23" s="156"/>
      <c r="FEZ23" s="143"/>
      <c r="FFA23" s="156"/>
      <c r="FFB23" s="143"/>
      <c r="FFC23" s="156"/>
      <c r="FFD23" s="143"/>
      <c r="FFE23" s="156"/>
      <c r="FFF23" s="143"/>
      <c r="FFG23" s="156"/>
      <c r="FFH23" s="143"/>
      <c r="FFI23" s="156"/>
      <c r="FFJ23" s="143"/>
      <c r="FFK23" s="156"/>
      <c r="FFL23" s="143"/>
      <c r="FFM23" s="156"/>
      <c r="FFN23" s="143"/>
      <c r="FFO23" s="156"/>
      <c r="FFP23" s="143"/>
      <c r="FFQ23" s="156"/>
      <c r="FFR23" s="143"/>
      <c r="FFS23" s="156"/>
      <c r="FFT23" s="143"/>
      <c r="FFU23" s="156"/>
      <c r="FFV23" s="143"/>
      <c r="FFW23" s="156"/>
      <c r="FFX23" s="143"/>
      <c r="FFY23" s="156"/>
      <c r="FFZ23" s="143"/>
      <c r="FGA23" s="156"/>
      <c r="FGB23" s="143"/>
      <c r="FGC23" s="156"/>
      <c r="FGD23" s="143"/>
      <c r="FGE23" s="156"/>
      <c r="FGF23" s="143"/>
      <c r="FGG23" s="156"/>
      <c r="FGH23" s="143"/>
      <c r="FGI23" s="156"/>
      <c r="FGJ23" s="143"/>
      <c r="FGK23" s="156"/>
      <c r="FGL23" s="143"/>
      <c r="FGM23" s="156"/>
      <c r="FGN23" s="143"/>
      <c r="FGO23" s="156"/>
      <c r="FGP23" s="143"/>
      <c r="FGQ23" s="156"/>
      <c r="FGR23" s="143"/>
      <c r="FGS23" s="156"/>
      <c r="FGT23" s="143"/>
      <c r="FGU23" s="156"/>
      <c r="FGV23" s="143"/>
      <c r="FGW23" s="156"/>
      <c r="FGX23" s="143"/>
      <c r="FGY23" s="156"/>
      <c r="FGZ23" s="143"/>
      <c r="FHA23" s="156"/>
      <c r="FHB23" s="143"/>
      <c r="FHC23" s="156"/>
      <c r="FHD23" s="143"/>
      <c r="FHE23" s="156"/>
      <c r="FHF23" s="143"/>
      <c r="FHG23" s="156"/>
      <c r="FHH23" s="143"/>
      <c r="FHI23" s="156"/>
      <c r="FHJ23" s="143"/>
      <c r="FHK23" s="156"/>
      <c r="FHL23" s="143"/>
      <c r="FHM23" s="156"/>
      <c r="FHN23" s="143"/>
      <c r="FHO23" s="156"/>
      <c r="FHP23" s="143"/>
      <c r="FHQ23" s="156"/>
      <c r="FHR23" s="143"/>
      <c r="FHS23" s="156"/>
      <c r="FHT23" s="143"/>
      <c r="FHU23" s="156"/>
      <c r="FHV23" s="143"/>
      <c r="FHW23" s="156"/>
      <c r="FHX23" s="143"/>
      <c r="FHY23" s="156"/>
      <c r="FHZ23" s="143"/>
      <c r="FIA23" s="156"/>
      <c r="FIB23" s="143"/>
      <c r="FIC23" s="156"/>
      <c r="FID23" s="143"/>
      <c r="FIE23" s="156"/>
      <c r="FIF23" s="143"/>
      <c r="FIG23" s="156"/>
      <c r="FIH23" s="143"/>
      <c r="FII23" s="156"/>
      <c r="FIJ23" s="143"/>
      <c r="FIK23" s="156"/>
      <c r="FIL23" s="143"/>
      <c r="FIM23" s="156"/>
      <c r="FIN23" s="143"/>
      <c r="FIO23" s="156"/>
      <c r="FIP23" s="143"/>
      <c r="FIQ23" s="156"/>
      <c r="FIR23" s="143"/>
      <c r="FIS23" s="156"/>
      <c r="FIT23" s="143"/>
      <c r="FIU23" s="156"/>
      <c r="FIV23" s="143"/>
      <c r="FIW23" s="156"/>
      <c r="FIX23" s="143"/>
      <c r="FIY23" s="156"/>
      <c r="FIZ23" s="143"/>
      <c r="FJA23" s="156"/>
      <c r="FJB23" s="143"/>
      <c r="FJC23" s="156"/>
      <c r="FJD23" s="143"/>
      <c r="FJE23" s="156"/>
      <c r="FJF23" s="143"/>
      <c r="FJG23" s="156"/>
      <c r="FJH23" s="143"/>
      <c r="FJI23" s="156"/>
      <c r="FJJ23" s="143"/>
      <c r="FJK23" s="156"/>
      <c r="FJL23" s="143"/>
      <c r="FJM23" s="156"/>
      <c r="FJN23" s="143"/>
      <c r="FJO23" s="156"/>
      <c r="FJP23" s="143"/>
      <c r="FJQ23" s="156"/>
      <c r="FJR23" s="143"/>
      <c r="FJS23" s="156"/>
      <c r="FJT23" s="143"/>
      <c r="FJU23" s="156"/>
      <c r="FJV23" s="143"/>
      <c r="FJW23" s="156"/>
      <c r="FJX23" s="143"/>
      <c r="FJY23" s="156"/>
      <c r="FJZ23" s="143"/>
      <c r="FKA23" s="156"/>
      <c r="FKB23" s="143"/>
      <c r="FKC23" s="156"/>
      <c r="FKD23" s="143"/>
      <c r="FKE23" s="156"/>
      <c r="FKF23" s="143"/>
      <c r="FKG23" s="156"/>
      <c r="FKH23" s="143"/>
      <c r="FKI23" s="156"/>
      <c r="FKJ23" s="143"/>
      <c r="FKK23" s="156"/>
      <c r="FKL23" s="143"/>
      <c r="FKM23" s="156"/>
      <c r="FKN23" s="143"/>
      <c r="FKO23" s="156"/>
      <c r="FKP23" s="143"/>
      <c r="FKQ23" s="156"/>
      <c r="FKR23" s="143"/>
      <c r="FKS23" s="156"/>
      <c r="FKT23" s="143"/>
      <c r="FKU23" s="156"/>
      <c r="FKV23" s="143"/>
      <c r="FKW23" s="156"/>
      <c r="FKX23" s="143"/>
      <c r="FKY23" s="156"/>
      <c r="FKZ23" s="143"/>
      <c r="FLA23" s="156"/>
      <c r="FLB23" s="143"/>
      <c r="FLC23" s="156"/>
      <c r="FLD23" s="143"/>
      <c r="FLE23" s="156"/>
      <c r="FLF23" s="143"/>
      <c r="FLG23" s="156"/>
      <c r="FLH23" s="143"/>
      <c r="FLI23" s="156"/>
      <c r="FLJ23" s="143"/>
      <c r="FLK23" s="156"/>
      <c r="FLL23" s="143"/>
      <c r="FLM23" s="156"/>
      <c r="FLN23" s="143"/>
      <c r="FLO23" s="156"/>
      <c r="FLP23" s="143"/>
      <c r="FLQ23" s="156"/>
      <c r="FLR23" s="143"/>
      <c r="FLS23" s="156"/>
      <c r="FLT23" s="143"/>
      <c r="FLU23" s="156"/>
      <c r="FLV23" s="143"/>
      <c r="FLW23" s="156"/>
      <c r="FLX23" s="143"/>
      <c r="FLY23" s="156"/>
      <c r="FLZ23" s="143"/>
      <c r="FMA23" s="156"/>
      <c r="FMB23" s="143"/>
      <c r="FMC23" s="156"/>
      <c r="FMD23" s="143"/>
      <c r="FME23" s="156"/>
      <c r="FMF23" s="143"/>
      <c r="FMG23" s="156"/>
      <c r="FMH23" s="143"/>
      <c r="FMI23" s="156"/>
      <c r="FMJ23" s="143"/>
      <c r="FMK23" s="156"/>
      <c r="FML23" s="143"/>
      <c r="FMM23" s="156"/>
      <c r="FMN23" s="143"/>
      <c r="FMO23" s="156"/>
      <c r="FMP23" s="143"/>
      <c r="FMQ23" s="156"/>
      <c r="FMR23" s="143"/>
      <c r="FMS23" s="156"/>
      <c r="FMT23" s="143"/>
      <c r="FMU23" s="156"/>
      <c r="FMV23" s="143"/>
      <c r="FMW23" s="156"/>
      <c r="FMX23" s="143"/>
      <c r="FMY23" s="156"/>
      <c r="FMZ23" s="143"/>
      <c r="FNA23" s="156"/>
      <c r="FNB23" s="143"/>
      <c r="FNC23" s="156"/>
      <c r="FND23" s="143"/>
      <c r="FNE23" s="156"/>
      <c r="FNF23" s="143"/>
      <c r="FNG23" s="156"/>
      <c r="FNH23" s="143"/>
      <c r="FNI23" s="156"/>
      <c r="FNJ23" s="143"/>
      <c r="FNK23" s="156"/>
      <c r="FNL23" s="143"/>
      <c r="FNM23" s="156"/>
      <c r="FNN23" s="143"/>
      <c r="FNO23" s="156"/>
      <c r="FNP23" s="143"/>
      <c r="FNQ23" s="156"/>
      <c r="FNR23" s="143"/>
      <c r="FNS23" s="156"/>
      <c r="FNT23" s="143"/>
      <c r="FNU23" s="156"/>
      <c r="FNV23" s="143"/>
      <c r="FNW23" s="156"/>
      <c r="FNX23" s="143"/>
      <c r="FNY23" s="156"/>
      <c r="FNZ23" s="143"/>
      <c r="FOA23" s="156"/>
      <c r="FOB23" s="143"/>
      <c r="FOC23" s="156"/>
      <c r="FOD23" s="143"/>
      <c r="FOE23" s="156"/>
      <c r="FOF23" s="143"/>
      <c r="FOG23" s="156"/>
      <c r="FOH23" s="143"/>
      <c r="FOI23" s="156"/>
      <c r="FOJ23" s="143"/>
      <c r="FOK23" s="156"/>
      <c r="FOL23" s="143"/>
      <c r="FOM23" s="156"/>
      <c r="FON23" s="143"/>
      <c r="FOO23" s="156"/>
      <c r="FOP23" s="143"/>
      <c r="FOQ23" s="156"/>
      <c r="FOR23" s="143"/>
      <c r="FOS23" s="156"/>
      <c r="FOT23" s="143"/>
      <c r="FOU23" s="156"/>
      <c r="FOV23" s="143"/>
      <c r="FOW23" s="156"/>
      <c r="FOX23" s="143"/>
      <c r="FOY23" s="156"/>
      <c r="FOZ23" s="143"/>
      <c r="FPA23" s="156"/>
      <c r="FPB23" s="143"/>
      <c r="FPC23" s="156"/>
      <c r="FPD23" s="143"/>
      <c r="FPE23" s="156"/>
      <c r="FPF23" s="143"/>
      <c r="FPG23" s="156"/>
      <c r="FPH23" s="143"/>
      <c r="FPI23" s="156"/>
      <c r="FPJ23" s="143"/>
      <c r="FPK23" s="156"/>
      <c r="FPL23" s="143"/>
      <c r="FPM23" s="156"/>
      <c r="FPN23" s="143"/>
      <c r="FPO23" s="156"/>
      <c r="FPP23" s="143"/>
      <c r="FPQ23" s="156"/>
      <c r="FPR23" s="143"/>
      <c r="FPS23" s="156"/>
      <c r="FPT23" s="143"/>
      <c r="FPU23" s="156"/>
      <c r="FPV23" s="143"/>
      <c r="FPW23" s="156"/>
      <c r="FPX23" s="143"/>
      <c r="FPY23" s="156"/>
      <c r="FPZ23" s="143"/>
      <c r="FQA23" s="156"/>
      <c r="FQB23" s="143"/>
      <c r="FQC23" s="156"/>
      <c r="FQD23" s="143"/>
      <c r="FQE23" s="156"/>
      <c r="FQF23" s="143"/>
      <c r="FQG23" s="156"/>
      <c r="FQH23" s="143"/>
      <c r="FQI23" s="156"/>
      <c r="FQJ23" s="143"/>
      <c r="FQK23" s="156"/>
      <c r="FQL23" s="143"/>
      <c r="FQM23" s="156"/>
      <c r="FQN23" s="143"/>
      <c r="FQO23" s="156"/>
      <c r="FQP23" s="143"/>
      <c r="FQQ23" s="156"/>
      <c r="FQR23" s="143"/>
      <c r="FQS23" s="156"/>
      <c r="FQT23" s="143"/>
      <c r="FQU23" s="156"/>
      <c r="FQV23" s="143"/>
      <c r="FQW23" s="156"/>
      <c r="FQX23" s="143"/>
      <c r="FQY23" s="156"/>
      <c r="FQZ23" s="143"/>
      <c r="FRA23" s="156"/>
      <c r="FRB23" s="143"/>
      <c r="FRC23" s="156"/>
      <c r="FRD23" s="143"/>
      <c r="FRE23" s="156"/>
      <c r="FRF23" s="143"/>
      <c r="FRG23" s="156"/>
      <c r="FRH23" s="143"/>
      <c r="FRI23" s="156"/>
      <c r="FRJ23" s="143"/>
      <c r="FRK23" s="156"/>
      <c r="FRL23" s="143"/>
      <c r="FRM23" s="156"/>
      <c r="FRN23" s="143"/>
      <c r="FRO23" s="156"/>
      <c r="FRP23" s="143"/>
      <c r="FRQ23" s="156"/>
      <c r="FRR23" s="143"/>
      <c r="FRS23" s="156"/>
      <c r="FRT23" s="143"/>
      <c r="FRU23" s="156"/>
      <c r="FRV23" s="143"/>
      <c r="FRW23" s="156"/>
      <c r="FRX23" s="143"/>
      <c r="FRY23" s="156"/>
      <c r="FRZ23" s="143"/>
      <c r="FSA23" s="156"/>
      <c r="FSB23" s="143"/>
      <c r="FSC23" s="156"/>
      <c r="FSD23" s="143"/>
      <c r="FSE23" s="156"/>
      <c r="FSF23" s="143"/>
      <c r="FSG23" s="156"/>
      <c r="FSH23" s="143"/>
      <c r="FSI23" s="156"/>
      <c r="FSJ23" s="143"/>
      <c r="FSK23" s="156"/>
      <c r="FSL23" s="143"/>
      <c r="FSM23" s="156"/>
      <c r="FSN23" s="143"/>
      <c r="FSO23" s="156"/>
      <c r="FSP23" s="143"/>
      <c r="FSQ23" s="156"/>
      <c r="FSR23" s="143"/>
      <c r="FSS23" s="156"/>
      <c r="FST23" s="143"/>
      <c r="FSU23" s="156"/>
      <c r="FSV23" s="143"/>
      <c r="FSW23" s="156"/>
      <c r="FSX23" s="143"/>
      <c r="FSY23" s="156"/>
      <c r="FSZ23" s="143"/>
      <c r="FTA23" s="156"/>
      <c r="FTB23" s="143"/>
      <c r="FTC23" s="156"/>
      <c r="FTD23" s="143"/>
      <c r="FTE23" s="156"/>
      <c r="FTF23" s="143"/>
      <c r="FTG23" s="156"/>
      <c r="FTH23" s="143"/>
      <c r="FTI23" s="156"/>
      <c r="FTJ23" s="143"/>
      <c r="FTK23" s="156"/>
      <c r="FTL23" s="143"/>
      <c r="FTM23" s="156"/>
      <c r="FTN23" s="143"/>
      <c r="FTO23" s="156"/>
      <c r="FTP23" s="143"/>
      <c r="FTQ23" s="156"/>
      <c r="FTR23" s="143"/>
      <c r="FTS23" s="156"/>
      <c r="FTT23" s="143"/>
      <c r="FTU23" s="156"/>
      <c r="FTV23" s="143"/>
      <c r="FTW23" s="156"/>
      <c r="FTX23" s="143"/>
      <c r="FTY23" s="156"/>
      <c r="FTZ23" s="143"/>
      <c r="FUA23" s="156"/>
      <c r="FUB23" s="143"/>
      <c r="FUC23" s="156"/>
      <c r="FUD23" s="143"/>
      <c r="FUE23" s="156"/>
      <c r="FUF23" s="143"/>
      <c r="FUG23" s="156"/>
      <c r="FUH23" s="143"/>
      <c r="FUI23" s="156"/>
      <c r="FUJ23" s="143"/>
      <c r="FUK23" s="156"/>
      <c r="FUL23" s="143"/>
      <c r="FUM23" s="156"/>
      <c r="FUN23" s="143"/>
      <c r="FUO23" s="156"/>
      <c r="FUP23" s="143"/>
      <c r="FUQ23" s="156"/>
      <c r="FUR23" s="143"/>
      <c r="FUS23" s="156"/>
      <c r="FUT23" s="143"/>
      <c r="FUU23" s="156"/>
      <c r="FUV23" s="143"/>
      <c r="FUW23" s="156"/>
      <c r="FUX23" s="143"/>
      <c r="FUY23" s="156"/>
      <c r="FUZ23" s="143"/>
      <c r="FVA23" s="156"/>
      <c r="FVB23" s="143"/>
      <c r="FVC23" s="156"/>
      <c r="FVD23" s="143"/>
      <c r="FVE23" s="156"/>
      <c r="FVF23" s="143"/>
      <c r="FVG23" s="156"/>
      <c r="FVH23" s="143"/>
      <c r="FVI23" s="156"/>
      <c r="FVJ23" s="143"/>
      <c r="FVK23" s="156"/>
      <c r="FVL23" s="143"/>
      <c r="FVM23" s="156"/>
      <c r="FVN23" s="143"/>
      <c r="FVO23" s="156"/>
      <c r="FVP23" s="143"/>
      <c r="FVQ23" s="156"/>
      <c r="FVR23" s="143"/>
      <c r="FVS23" s="156"/>
      <c r="FVT23" s="143"/>
      <c r="FVU23" s="156"/>
      <c r="FVV23" s="143"/>
      <c r="FVW23" s="156"/>
      <c r="FVX23" s="143"/>
      <c r="FVY23" s="156"/>
      <c r="FVZ23" s="143"/>
      <c r="FWA23" s="156"/>
      <c r="FWB23" s="143"/>
      <c r="FWC23" s="156"/>
      <c r="FWD23" s="143"/>
      <c r="FWE23" s="156"/>
      <c r="FWF23" s="143"/>
      <c r="FWG23" s="156"/>
      <c r="FWH23" s="143"/>
      <c r="FWI23" s="156"/>
      <c r="FWJ23" s="143"/>
      <c r="FWK23" s="156"/>
      <c r="FWL23" s="143"/>
      <c r="FWM23" s="156"/>
      <c r="FWN23" s="143"/>
      <c r="FWO23" s="156"/>
      <c r="FWP23" s="143"/>
      <c r="FWQ23" s="156"/>
      <c r="FWR23" s="143"/>
      <c r="FWS23" s="156"/>
      <c r="FWT23" s="143"/>
      <c r="FWU23" s="156"/>
      <c r="FWV23" s="143"/>
      <c r="FWW23" s="156"/>
      <c r="FWX23" s="143"/>
      <c r="FWY23" s="156"/>
      <c r="FWZ23" s="143"/>
      <c r="FXA23" s="156"/>
      <c r="FXB23" s="143"/>
      <c r="FXC23" s="156"/>
      <c r="FXD23" s="143"/>
      <c r="FXE23" s="156"/>
      <c r="FXF23" s="143"/>
      <c r="FXG23" s="156"/>
      <c r="FXH23" s="143"/>
      <c r="FXI23" s="156"/>
      <c r="FXJ23" s="143"/>
      <c r="FXK23" s="156"/>
      <c r="FXL23" s="143"/>
      <c r="FXM23" s="156"/>
      <c r="FXN23" s="143"/>
      <c r="FXO23" s="156"/>
      <c r="FXP23" s="143"/>
      <c r="FXQ23" s="156"/>
      <c r="FXR23" s="143"/>
      <c r="FXS23" s="156"/>
      <c r="FXT23" s="143"/>
      <c r="FXU23" s="156"/>
      <c r="FXV23" s="143"/>
      <c r="FXW23" s="156"/>
      <c r="FXX23" s="143"/>
      <c r="FXY23" s="156"/>
      <c r="FXZ23" s="143"/>
      <c r="FYA23" s="156"/>
      <c r="FYB23" s="143"/>
      <c r="FYC23" s="156"/>
      <c r="FYD23" s="143"/>
      <c r="FYE23" s="156"/>
      <c r="FYF23" s="143"/>
      <c r="FYG23" s="156"/>
      <c r="FYH23" s="143"/>
      <c r="FYI23" s="156"/>
      <c r="FYJ23" s="143"/>
      <c r="FYK23" s="156"/>
      <c r="FYL23" s="143"/>
      <c r="FYM23" s="156"/>
      <c r="FYN23" s="143"/>
      <c r="FYO23" s="156"/>
      <c r="FYP23" s="143"/>
      <c r="FYQ23" s="156"/>
      <c r="FYR23" s="143"/>
      <c r="FYS23" s="156"/>
      <c r="FYT23" s="143"/>
      <c r="FYU23" s="156"/>
      <c r="FYV23" s="143"/>
      <c r="FYW23" s="156"/>
      <c r="FYX23" s="143"/>
      <c r="FYY23" s="156"/>
      <c r="FYZ23" s="143"/>
      <c r="FZA23" s="156"/>
      <c r="FZB23" s="143"/>
      <c r="FZC23" s="156"/>
      <c r="FZD23" s="143"/>
      <c r="FZE23" s="156"/>
      <c r="FZF23" s="143"/>
      <c r="FZG23" s="156"/>
      <c r="FZH23" s="143"/>
      <c r="FZI23" s="156"/>
      <c r="FZJ23" s="143"/>
      <c r="FZK23" s="156"/>
      <c r="FZL23" s="143"/>
      <c r="FZM23" s="156"/>
      <c r="FZN23" s="143"/>
      <c r="FZO23" s="156"/>
      <c r="FZP23" s="143"/>
      <c r="FZQ23" s="156"/>
      <c r="FZR23" s="143"/>
      <c r="FZS23" s="156"/>
      <c r="FZT23" s="143"/>
      <c r="FZU23" s="156"/>
      <c r="FZV23" s="143"/>
      <c r="FZW23" s="156"/>
      <c r="FZX23" s="143"/>
      <c r="FZY23" s="156"/>
      <c r="FZZ23" s="143"/>
      <c r="GAA23" s="156"/>
      <c r="GAB23" s="143"/>
      <c r="GAC23" s="156"/>
      <c r="GAD23" s="143"/>
      <c r="GAE23" s="156"/>
      <c r="GAF23" s="143"/>
      <c r="GAG23" s="156"/>
      <c r="GAH23" s="143"/>
      <c r="GAI23" s="156"/>
      <c r="GAJ23" s="143"/>
      <c r="GAK23" s="156"/>
      <c r="GAL23" s="143"/>
      <c r="GAM23" s="156"/>
      <c r="GAN23" s="143"/>
      <c r="GAO23" s="156"/>
      <c r="GAP23" s="143"/>
      <c r="GAQ23" s="156"/>
      <c r="GAR23" s="143"/>
      <c r="GAS23" s="156"/>
      <c r="GAT23" s="143"/>
      <c r="GAU23" s="156"/>
      <c r="GAV23" s="143"/>
      <c r="GAW23" s="156"/>
      <c r="GAX23" s="143"/>
      <c r="GAY23" s="156"/>
      <c r="GAZ23" s="143"/>
      <c r="GBA23" s="156"/>
      <c r="GBB23" s="143"/>
      <c r="GBC23" s="156"/>
      <c r="GBD23" s="143"/>
      <c r="GBE23" s="156"/>
      <c r="GBF23" s="143"/>
      <c r="GBG23" s="156"/>
      <c r="GBH23" s="143"/>
      <c r="GBI23" s="156"/>
      <c r="GBJ23" s="143"/>
      <c r="GBK23" s="156"/>
      <c r="GBL23" s="143"/>
      <c r="GBM23" s="156"/>
      <c r="GBN23" s="143"/>
      <c r="GBO23" s="156"/>
      <c r="GBP23" s="143"/>
      <c r="GBQ23" s="156"/>
      <c r="GBR23" s="143"/>
      <c r="GBS23" s="156"/>
      <c r="GBT23" s="143"/>
      <c r="GBU23" s="156"/>
      <c r="GBV23" s="143"/>
      <c r="GBW23" s="156"/>
      <c r="GBX23" s="143"/>
      <c r="GBY23" s="156"/>
      <c r="GBZ23" s="143"/>
      <c r="GCA23" s="156"/>
      <c r="GCB23" s="143"/>
      <c r="GCC23" s="156"/>
      <c r="GCD23" s="143"/>
      <c r="GCE23" s="156"/>
      <c r="GCF23" s="143"/>
      <c r="GCG23" s="156"/>
      <c r="GCH23" s="143"/>
      <c r="GCI23" s="156"/>
      <c r="GCJ23" s="143"/>
      <c r="GCK23" s="156"/>
      <c r="GCL23" s="143"/>
      <c r="GCM23" s="156"/>
      <c r="GCN23" s="143"/>
      <c r="GCO23" s="156"/>
      <c r="GCP23" s="143"/>
      <c r="GCQ23" s="156"/>
      <c r="GCR23" s="143"/>
      <c r="GCS23" s="156"/>
      <c r="GCT23" s="143"/>
      <c r="GCU23" s="156"/>
      <c r="GCV23" s="143"/>
      <c r="GCW23" s="156"/>
      <c r="GCX23" s="143"/>
      <c r="GCY23" s="156"/>
      <c r="GCZ23" s="143"/>
      <c r="GDA23" s="156"/>
      <c r="GDB23" s="143"/>
      <c r="GDC23" s="156"/>
      <c r="GDD23" s="143"/>
      <c r="GDE23" s="156"/>
      <c r="GDF23" s="143"/>
      <c r="GDG23" s="156"/>
      <c r="GDH23" s="143"/>
      <c r="GDI23" s="156"/>
      <c r="GDJ23" s="143"/>
      <c r="GDK23" s="156"/>
      <c r="GDL23" s="143"/>
      <c r="GDM23" s="156"/>
      <c r="GDN23" s="143"/>
      <c r="GDO23" s="156"/>
      <c r="GDP23" s="143"/>
      <c r="GDQ23" s="156"/>
      <c r="GDR23" s="143"/>
      <c r="GDS23" s="156"/>
      <c r="GDT23" s="143"/>
      <c r="GDU23" s="156"/>
      <c r="GDV23" s="143"/>
      <c r="GDW23" s="156"/>
      <c r="GDX23" s="143"/>
      <c r="GDY23" s="156"/>
      <c r="GDZ23" s="143"/>
      <c r="GEA23" s="156"/>
      <c r="GEB23" s="143"/>
      <c r="GEC23" s="156"/>
      <c r="GED23" s="143"/>
      <c r="GEE23" s="156"/>
      <c r="GEF23" s="143"/>
      <c r="GEG23" s="156"/>
      <c r="GEH23" s="143"/>
      <c r="GEI23" s="156"/>
      <c r="GEJ23" s="143"/>
      <c r="GEK23" s="156"/>
      <c r="GEL23" s="143"/>
      <c r="GEM23" s="156"/>
      <c r="GEN23" s="143"/>
      <c r="GEO23" s="156"/>
      <c r="GEP23" s="143"/>
      <c r="GEQ23" s="156"/>
      <c r="GER23" s="143"/>
      <c r="GES23" s="156"/>
      <c r="GET23" s="143"/>
      <c r="GEU23" s="156"/>
      <c r="GEV23" s="143"/>
      <c r="GEW23" s="156"/>
      <c r="GEX23" s="143"/>
      <c r="GEY23" s="156"/>
      <c r="GEZ23" s="143"/>
      <c r="GFA23" s="156"/>
      <c r="GFB23" s="143"/>
      <c r="GFC23" s="156"/>
      <c r="GFD23" s="143"/>
      <c r="GFE23" s="156"/>
      <c r="GFF23" s="143"/>
      <c r="GFG23" s="156"/>
      <c r="GFH23" s="143"/>
      <c r="GFI23" s="156"/>
      <c r="GFJ23" s="143"/>
      <c r="GFK23" s="156"/>
      <c r="GFL23" s="143"/>
      <c r="GFM23" s="156"/>
      <c r="GFN23" s="143"/>
      <c r="GFO23" s="156"/>
      <c r="GFP23" s="143"/>
      <c r="GFQ23" s="156"/>
      <c r="GFR23" s="143"/>
      <c r="GFS23" s="156"/>
      <c r="GFT23" s="143"/>
      <c r="GFU23" s="156"/>
      <c r="GFV23" s="143"/>
      <c r="GFW23" s="156"/>
      <c r="GFX23" s="143"/>
      <c r="GFY23" s="156"/>
      <c r="GFZ23" s="143"/>
      <c r="GGA23" s="156"/>
      <c r="GGB23" s="143"/>
      <c r="GGC23" s="156"/>
      <c r="GGD23" s="143"/>
      <c r="GGE23" s="156"/>
      <c r="GGF23" s="143"/>
      <c r="GGG23" s="156"/>
      <c r="GGH23" s="143"/>
      <c r="GGI23" s="156"/>
      <c r="GGJ23" s="143"/>
      <c r="GGK23" s="156"/>
      <c r="GGL23" s="143"/>
      <c r="GGM23" s="156"/>
      <c r="GGN23" s="143"/>
      <c r="GGO23" s="156"/>
      <c r="GGP23" s="143"/>
      <c r="GGQ23" s="156"/>
      <c r="GGR23" s="143"/>
      <c r="GGS23" s="156"/>
      <c r="GGT23" s="143"/>
      <c r="GGU23" s="156"/>
      <c r="GGV23" s="143"/>
      <c r="GGW23" s="156"/>
      <c r="GGX23" s="143"/>
      <c r="GGY23" s="156"/>
      <c r="GGZ23" s="143"/>
      <c r="GHA23" s="156"/>
      <c r="GHB23" s="143"/>
      <c r="GHC23" s="156"/>
      <c r="GHD23" s="143"/>
      <c r="GHE23" s="156"/>
      <c r="GHF23" s="143"/>
      <c r="GHG23" s="156"/>
      <c r="GHH23" s="143"/>
      <c r="GHI23" s="156"/>
      <c r="GHJ23" s="143"/>
      <c r="GHK23" s="156"/>
      <c r="GHL23" s="143"/>
      <c r="GHM23" s="156"/>
      <c r="GHN23" s="143"/>
      <c r="GHO23" s="156"/>
      <c r="GHP23" s="143"/>
      <c r="GHQ23" s="156"/>
      <c r="GHR23" s="143"/>
      <c r="GHS23" s="156"/>
      <c r="GHT23" s="143"/>
      <c r="GHU23" s="156"/>
      <c r="GHV23" s="143"/>
      <c r="GHW23" s="156"/>
      <c r="GHX23" s="143"/>
      <c r="GHY23" s="156"/>
      <c r="GHZ23" s="143"/>
      <c r="GIA23" s="156"/>
      <c r="GIB23" s="143"/>
      <c r="GIC23" s="156"/>
      <c r="GID23" s="143"/>
      <c r="GIE23" s="156"/>
      <c r="GIF23" s="143"/>
      <c r="GIG23" s="156"/>
      <c r="GIH23" s="143"/>
      <c r="GII23" s="156"/>
      <c r="GIJ23" s="143"/>
      <c r="GIK23" s="156"/>
      <c r="GIL23" s="143"/>
      <c r="GIM23" s="156"/>
      <c r="GIN23" s="143"/>
      <c r="GIO23" s="156"/>
      <c r="GIP23" s="143"/>
      <c r="GIQ23" s="156"/>
      <c r="GIR23" s="143"/>
      <c r="GIS23" s="156"/>
      <c r="GIT23" s="143"/>
      <c r="GIU23" s="156"/>
      <c r="GIV23" s="143"/>
      <c r="GIW23" s="156"/>
      <c r="GIX23" s="143"/>
      <c r="GIY23" s="156"/>
      <c r="GIZ23" s="143"/>
      <c r="GJA23" s="156"/>
      <c r="GJB23" s="143"/>
      <c r="GJC23" s="156"/>
      <c r="GJD23" s="143"/>
      <c r="GJE23" s="156"/>
      <c r="GJF23" s="143"/>
      <c r="GJG23" s="156"/>
      <c r="GJH23" s="143"/>
      <c r="GJI23" s="156"/>
      <c r="GJJ23" s="143"/>
      <c r="GJK23" s="156"/>
      <c r="GJL23" s="143"/>
      <c r="GJM23" s="156"/>
      <c r="GJN23" s="143"/>
      <c r="GJO23" s="156"/>
      <c r="GJP23" s="143"/>
      <c r="GJQ23" s="156"/>
      <c r="GJR23" s="143"/>
      <c r="GJS23" s="156"/>
      <c r="GJT23" s="143"/>
      <c r="GJU23" s="156"/>
      <c r="GJV23" s="143"/>
      <c r="GJW23" s="156"/>
      <c r="GJX23" s="143"/>
      <c r="GJY23" s="156"/>
      <c r="GJZ23" s="143"/>
      <c r="GKA23" s="156"/>
      <c r="GKB23" s="143"/>
      <c r="GKC23" s="156"/>
      <c r="GKD23" s="143"/>
      <c r="GKE23" s="156"/>
      <c r="GKF23" s="143"/>
      <c r="GKG23" s="156"/>
      <c r="GKH23" s="143"/>
      <c r="GKI23" s="156"/>
      <c r="GKJ23" s="143"/>
      <c r="GKK23" s="156"/>
      <c r="GKL23" s="143"/>
      <c r="GKM23" s="156"/>
      <c r="GKN23" s="143"/>
      <c r="GKO23" s="156"/>
      <c r="GKP23" s="143"/>
      <c r="GKQ23" s="156"/>
      <c r="GKR23" s="143"/>
      <c r="GKS23" s="156"/>
      <c r="GKT23" s="143"/>
      <c r="GKU23" s="156"/>
      <c r="GKV23" s="143"/>
      <c r="GKW23" s="156"/>
      <c r="GKX23" s="143"/>
      <c r="GKY23" s="156"/>
      <c r="GKZ23" s="143"/>
      <c r="GLA23" s="156"/>
      <c r="GLB23" s="143"/>
      <c r="GLC23" s="156"/>
      <c r="GLD23" s="143"/>
      <c r="GLE23" s="156"/>
      <c r="GLF23" s="143"/>
      <c r="GLG23" s="156"/>
      <c r="GLH23" s="143"/>
      <c r="GLI23" s="156"/>
      <c r="GLJ23" s="143"/>
      <c r="GLK23" s="156"/>
      <c r="GLL23" s="143"/>
      <c r="GLM23" s="156"/>
      <c r="GLN23" s="143"/>
      <c r="GLO23" s="156"/>
      <c r="GLP23" s="143"/>
      <c r="GLQ23" s="156"/>
      <c r="GLR23" s="143"/>
      <c r="GLS23" s="156"/>
      <c r="GLT23" s="143"/>
      <c r="GLU23" s="156"/>
      <c r="GLV23" s="143"/>
      <c r="GLW23" s="156"/>
      <c r="GLX23" s="143"/>
      <c r="GLY23" s="156"/>
      <c r="GLZ23" s="143"/>
      <c r="GMA23" s="156"/>
      <c r="GMB23" s="143"/>
      <c r="GMC23" s="156"/>
      <c r="GMD23" s="143"/>
      <c r="GME23" s="156"/>
      <c r="GMF23" s="143"/>
      <c r="GMG23" s="156"/>
      <c r="GMH23" s="143"/>
      <c r="GMI23" s="156"/>
      <c r="GMJ23" s="143"/>
      <c r="GMK23" s="156"/>
      <c r="GML23" s="143"/>
      <c r="GMM23" s="156"/>
      <c r="GMN23" s="143"/>
      <c r="GMO23" s="156"/>
      <c r="GMP23" s="143"/>
      <c r="GMQ23" s="156"/>
      <c r="GMR23" s="143"/>
      <c r="GMS23" s="156"/>
      <c r="GMT23" s="143"/>
      <c r="GMU23" s="156"/>
      <c r="GMV23" s="143"/>
      <c r="GMW23" s="156"/>
      <c r="GMX23" s="143"/>
      <c r="GMY23" s="156"/>
      <c r="GMZ23" s="143"/>
      <c r="GNA23" s="156"/>
      <c r="GNB23" s="143"/>
      <c r="GNC23" s="156"/>
      <c r="GND23" s="143"/>
      <c r="GNE23" s="156"/>
      <c r="GNF23" s="143"/>
      <c r="GNG23" s="156"/>
      <c r="GNH23" s="143"/>
      <c r="GNI23" s="156"/>
      <c r="GNJ23" s="143"/>
      <c r="GNK23" s="156"/>
      <c r="GNL23" s="143"/>
      <c r="GNM23" s="156"/>
      <c r="GNN23" s="143"/>
      <c r="GNO23" s="156"/>
      <c r="GNP23" s="143"/>
      <c r="GNQ23" s="156"/>
      <c r="GNR23" s="143"/>
      <c r="GNS23" s="156"/>
      <c r="GNT23" s="143"/>
      <c r="GNU23" s="156"/>
      <c r="GNV23" s="143"/>
      <c r="GNW23" s="156"/>
      <c r="GNX23" s="143"/>
      <c r="GNY23" s="156"/>
      <c r="GNZ23" s="143"/>
      <c r="GOA23" s="156"/>
      <c r="GOB23" s="143"/>
      <c r="GOC23" s="156"/>
      <c r="GOD23" s="143"/>
      <c r="GOE23" s="156"/>
      <c r="GOF23" s="143"/>
      <c r="GOG23" s="156"/>
      <c r="GOH23" s="143"/>
      <c r="GOI23" s="156"/>
      <c r="GOJ23" s="143"/>
      <c r="GOK23" s="156"/>
      <c r="GOL23" s="143"/>
      <c r="GOM23" s="156"/>
      <c r="GON23" s="143"/>
      <c r="GOO23" s="156"/>
      <c r="GOP23" s="143"/>
      <c r="GOQ23" s="156"/>
      <c r="GOR23" s="143"/>
      <c r="GOS23" s="156"/>
      <c r="GOT23" s="143"/>
      <c r="GOU23" s="156"/>
      <c r="GOV23" s="143"/>
      <c r="GOW23" s="156"/>
      <c r="GOX23" s="143"/>
      <c r="GOY23" s="156"/>
      <c r="GOZ23" s="143"/>
      <c r="GPA23" s="156"/>
      <c r="GPB23" s="143"/>
      <c r="GPC23" s="156"/>
      <c r="GPD23" s="143"/>
      <c r="GPE23" s="156"/>
      <c r="GPF23" s="143"/>
      <c r="GPG23" s="156"/>
      <c r="GPH23" s="143"/>
      <c r="GPI23" s="156"/>
      <c r="GPJ23" s="143"/>
      <c r="GPK23" s="156"/>
      <c r="GPL23" s="143"/>
      <c r="GPM23" s="156"/>
      <c r="GPN23" s="143"/>
      <c r="GPO23" s="156"/>
      <c r="GPP23" s="143"/>
      <c r="GPQ23" s="156"/>
      <c r="GPR23" s="143"/>
      <c r="GPS23" s="156"/>
      <c r="GPT23" s="143"/>
      <c r="GPU23" s="156"/>
      <c r="GPV23" s="143"/>
      <c r="GPW23" s="156"/>
      <c r="GPX23" s="143"/>
      <c r="GPY23" s="156"/>
      <c r="GPZ23" s="143"/>
      <c r="GQA23" s="156"/>
      <c r="GQB23" s="143"/>
      <c r="GQC23" s="156"/>
      <c r="GQD23" s="143"/>
      <c r="GQE23" s="156"/>
      <c r="GQF23" s="143"/>
      <c r="GQG23" s="156"/>
      <c r="GQH23" s="143"/>
      <c r="GQI23" s="156"/>
      <c r="GQJ23" s="143"/>
      <c r="GQK23" s="156"/>
      <c r="GQL23" s="143"/>
      <c r="GQM23" s="156"/>
      <c r="GQN23" s="143"/>
      <c r="GQO23" s="156"/>
      <c r="GQP23" s="143"/>
      <c r="GQQ23" s="156"/>
      <c r="GQR23" s="143"/>
      <c r="GQS23" s="156"/>
      <c r="GQT23" s="143"/>
      <c r="GQU23" s="156"/>
      <c r="GQV23" s="143"/>
      <c r="GQW23" s="156"/>
      <c r="GQX23" s="143"/>
      <c r="GQY23" s="156"/>
      <c r="GQZ23" s="143"/>
      <c r="GRA23" s="156"/>
      <c r="GRB23" s="143"/>
      <c r="GRC23" s="156"/>
      <c r="GRD23" s="143"/>
      <c r="GRE23" s="156"/>
      <c r="GRF23" s="143"/>
      <c r="GRG23" s="156"/>
      <c r="GRH23" s="143"/>
      <c r="GRI23" s="156"/>
      <c r="GRJ23" s="143"/>
      <c r="GRK23" s="156"/>
      <c r="GRL23" s="143"/>
      <c r="GRM23" s="156"/>
      <c r="GRN23" s="143"/>
      <c r="GRO23" s="156"/>
      <c r="GRP23" s="143"/>
      <c r="GRQ23" s="156"/>
      <c r="GRR23" s="143"/>
      <c r="GRS23" s="156"/>
      <c r="GRT23" s="143"/>
      <c r="GRU23" s="156"/>
      <c r="GRV23" s="143"/>
      <c r="GRW23" s="156"/>
      <c r="GRX23" s="143"/>
      <c r="GRY23" s="156"/>
      <c r="GRZ23" s="143"/>
      <c r="GSA23" s="156"/>
      <c r="GSB23" s="143"/>
      <c r="GSC23" s="156"/>
      <c r="GSD23" s="143"/>
      <c r="GSE23" s="156"/>
      <c r="GSF23" s="143"/>
      <c r="GSG23" s="156"/>
      <c r="GSH23" s="143"/>
      <c r="GSI23" s="156"/>
      <c r="GSJ23" s="143"/>
      <c r="GSK23" s="156"/>
      <c r="GSL23" s="143"/>
      <c r="GSM23" s="156"/>
      <c r="GSN23" s="143"/>
      <c r="GSO23" s="156"/>
      <c r="GSP23" s="143"/>
      <c r="GSQ23" s="156"/>
      <c r="GSR23" s="143"/>
      <c r="GSS23" s="156"/>
      <c r="GST23" s="143"/>
      <c r="GSU23" s="156"/>
      <c r="GSV23" s="143"/>
      <c r="GSW23" s="156"/>
      <c r="GSX23" s="143"/>
      <c r="GSY23" s="156"/>
      <c r="GSZ23" s="143"/>
      <c r="GTA23" s="156"/>
      <c r="GTB23" s="143"/>
      <c r="GTC23" s="156"/>
      <c r="GTD23" s="143"/>
      <c r="GTE23" s="156"/>
      <c r="GTF23" s="143"/>
      <c r="GTG23" s="156"/>
      <c r="GTH23" s="143"/>
      <c r="GTI23" s="156"/>
      <c r="GTJ23" s="143"/>
      <c r="GTK23" s="156"/>
      <c r="GTL23" s="143"/>
      <c r="GTM23" s="156"/>
      <c r="GTN23" s="143"/>
      <c r="GTO23" s="156"/>
      <c r="GTP23" s="143"/>
      <c r="GTQ23" s="156"/>
      <c r="GTR23" s="143"/>
      <c r="GTS23" s="156"/>
      <c r="GTT23" s="143"/>
      <c r="GTU23" s="156"/>
      <c r="GTV23" s="143"/>
      <c r="GTW23" s="156"/>
      <c r="GTX23" s="143"/>
      <c r="GTY23" s="156"/>
      <c r="GTZ23" s="143"/>
      <c r="GUA23" s="156"/>
      <c r="GUB23" s="143"/>
      <c r="GUC23" s="156"/>
      <c r="GUD23" s="143"/>
      <c r="GUE23" s="156"/>
      <c r="GUF23" s="143"/>
      <c r="GUG23" s="156"/>
      <c r="GUH23" s="143"/>
      <c r="GUI23" s="156"/>
      <c r="GUJ23" s="143"/>
      <c r="GUK23" s="156"/>
      <c r="GUL23" s="143"/>
      <c r="GUM23" s="156"/>
      <c r="GUN23" s="143"/>
      <c r="GUO23" s="156"/>
      <c r="GUP23" s="143"/>
      <c r="GUQ23" s="156"/>
      <c r="GUR23" s="143"/>
      <c r="GUS23" s="156"/>
      <c r="GUT23" s="143"/>
      <c r="GUU23" s="156"/>
      <c r="GUV23" s="143"/>
      <c r="GUW23" s="156"/>
      <c r="GUX23" s="143"/>
      <c r="GUY23" s="156"/>
      <c r="GUZ23" s="143"/>
      <c r="GVA23" s="156"/>
      <c r="GVB23" s="143"/>
      <c r="GVC23" s="156"/>
      <c r="GVD23" s="143"/>
      <c r="GVE23" s="156"/>
      <c r="GVF23" s="143"/>
      <c r="GVG23" s="156"/>
      <c r="GVH23" s="143"/>
      <c r="GVI23" s="156"/>
      <c r="GVJ23" s="143"/>
      <c r="GVK23" s="156"/>
      <c r="GVL23" s="143"/>
      <c r="GVM23" s="156"/>
      <c r="GVN23" s="143"/>
      <c r="GVO23" s="156"/>
      <c r="GVP23" s="143"/>
      <c r="GVQ23" s="156"/>
      <c r="GVR23" s="143"/>
      <c r="GVS23" s="156"/>
      <c r="GVT23" s="143"/>
      <c r="GVU23" s="156"/>
      <c r="GVV23" s="143"/>
      <c r="GVW23" s="156"/>
      <c r="GVX23" s="143"/>
      <c r="GVY23" s="156"/>
      <c r="GVZ23" s="143"/>
      <c r="GWA23" s="156"/>
      <c r="GWB23" s="143"/>
      <c r="GWC23" s="156"/>
      <c r="GWD23" s="143"/>
      <c r="GWE23" s="156"/>
      <c r="GWF23" s="143"/>
      <c r="GWG23" s="156"/>
      <c r="GWH23" s="143"/>
      <c r="GWI23" s="156"/>
      <c r="GWJ23" s="143"/>
      <c r="GWK23" s="156"/>
      <c r="GWL23" s="143"/>
      <c r="GWM23" s="156"/>
      <c r="GWN23" s="143"/>
      <c r="GWO23" s="156"/>
      <c r="GWP23" s="143"/>
      <c r="GWQ23" s="156"/>
      <c r="GWR23" s="143"/>
      <c r="GWS23" s="156"/>
      <c r="GWT23" s="143"/>
      <c r="GWU23" s="156"/>
      <c r="GWV23" s="143"/>
      <c r="GWW23" s="156"/>
      <c r="GWX23" s="143"/>
      <c r="GWY23" s="156"/>
      <c r="GWZ23" s="143"/>
      <c r="GXA23" s="156"/>
      <c r="GXB23" s="143"/>
      <c r="GXC23" s="156"/>
      <c r="GXD23" s="143"/>
      <c r="GXE23" s="156"/>
      <c r="GXF23" s="143"/>
      <c r="GXG23" s="156"/>
      <c r="GXH23" s="143"/>
      <c r="GXI23" s="156"/>
      <c r="GXJ23" s="143"/>
      <c r="GXK23" s="156"/>
      <c r="GXL23" s="143"/>
      <c r="GXM23" s="156"/>
      <c r="GXN23" s="143"/>
      <c r="GXO23" s="156"/>
      <c r="GXP23" s="143"/>
      <c r="GXQ23" s="156"/>
      <c r="GXR23" s="143"/>
      <c r="GXS23" s="156"/>
      <c r="GXT23" s="143"/>
      <c r="GXU23" s="156"/>
      <c r="GXV23" s="143"/>
      <c r="GXW23" s="156"/>
      <c r="GXX23" s="143"/>
      <c r="GXY23" s="156"/>
      <c r="GXZ23" s="143"/>
      <c r="GYA23" s="156"/>
      <c r="GYB23" s="143"/>
      <c r="GYC23" s="156"/>
      <c r="GYD23" s="143"/>
      <c r="GYE23" s="156"/>
      <c r="GYF23" s="143"/>
      <c r="GYG23" s="156"/>
      <c r="GYH23" s="143"/>
      <c r="GYI23" s="156"/>
      <c r="GYJ23" s="143"/>
      <c r="GYK23" s="156"/>
      <c r="GYL23" s="143"/>
      <c r="GYM23" s="156"/>
      <c r="GYN23" s="143"/>
      <c r="GYO23" s="156"/>
      <c r="GYP23" s="143"/>
      <c r="GYQ23" s="156"/>
      <c r="GYR23" s="143"/>
      <c r="GYS23" s="156"/>
      <c r="GYT23" s="143"/>
      <c r="GYU23" s="156"/>
      <c r="GYV23" s="143"/>
      <c r="GYW23" s="156"/>
      <c r="GYX23" s="143"/>
      <c r="GYY23" s="156"/>
      <c r="GYZ23" s="143"/>
      <c r="GZA23" s="156"/>
      <c r="GZB23" s="143"/>
      <c r="GZC23" s="156"/>
      <c r="GZD23" s="143"/>
      <c r="GZE23" s="156"/>
      <c r="GZF23" s="143"/>
      <c r="GZG23" s="156"/>
      <c r="GZH23" s="143"/>
      <c r="GZI23" s="156"/>
      <c r="GZJ23" s="143"/>
      <c r="GZK23" s="156"/>
      <c r="GZL23" s="143"/>
      <c r="GZM23" s="156"/>
      <c r="GZN23" s="143"/>
      <c r="GZO23" s="156"/>
      <c r="GZP23" s="143"/>
      <c r="GZQ23" s="156"/>
      <c r="GZR23" s="143"/>
      <c r="GZS23" s="156"/>
      <c r="GZT23" s="143"/>
      <c r="GZU23" s="156"/>
      <c r="GZV23" s="143"/>
      <c r="GZW23" s="156"/>
      <c r="GZX23" s="143"/>
      <c r="GZY23" s="156"/>
      <c r="GZZ23" s="143"/>
      <c r="HAA23" s="156"/>
      <c r="HAB23" s="143"/>
      <c r="HAC23" s="156"/>
      <c r="HAD23" s="143"/>
      <c r="HAE23" s="156"/>
      <c r="HAF23" s="143"/>
      <c r="HAG23" s="156"/>
      <c r="HAH23" s="143"/>
      <c r="HAI23" s="156"/>
      <c r="HAJ23" s="143"/>
      <c r="HAK23" s="156"/>
      <c r="HAL23" s="143"/>
      <c r="HAM23" s="156"/>
      <c r="HAN23" s="143"/>
      <c r="HAO23" s="156"/>
      <c r="HAP23" s="143"/>
      <c r="HAQ23" s="156"/>
      <c r="HAR23" s="143"/>
      <c r="HAS23" s="156"/>
      <c r="HAT23" s="143"/>
      <c r="HAU23" s="156"/>
      <c r="HAV23" s="143"/>
      <c r="HAW23" s="156"/>
      <c r="HAX23" s="143"/>
      <c r="HAY23" s="156"/>
      <c r="HAZ23" s="143"/>
      <c r="HBA23" s="156"/>
      <c r="HBB23" s="143"/>
      <c r="HBC23" s="156"/>
      <c r="HBD23" s="143"/>
      <c r="HBE23" s="156"/>
      <c r="HBF23" s="143"/>
      <c r="HBG23" s="156"/>
      <c r="HBH23" s="143"/>
      <c r="HBI23" s="156"/>
      <c r="HBJ23" s="143"/>
      <c r="HBK23" s="156"/>
      <c r="HBL23" s="143"/>
      <c r="HBM23" s="156"/>
      <c r="HBN23" s="143"/>
      <c r="HBO23" s="156"/>
      <c r="HBP23" s="143"/>
      <c r="HBQ23" s="156"/>
      <c r="HBR23" s="143"/>
      <c r="HBS23" s="156"/>
      <c r="HBT23" s="143"/>
      <c r="HBU23" s="156"/>
      <c r="HBV23" s="143"/>
      <c r="HBW23" s="156"/>
      <c r="HBX23" s="143"/>
      <c r="HBY23" s="156"/>
      <c r="HBZ23" s="143"/>
      <c r="HCA23" s="156"/>
      <c r="HCB23" s="143"/>
      <c r="HCC23" s="156"/>
      <c r="HCD23" s="143"/>
      <c r="HCE23" s="156"/>
      <c r="HCF23" s="143"/>
      <c r="HCG23" s="156"/>
      <c r="HCH23" s="143"/>
      <c r="HCI23" s="156"/>
      <c r="HCJ23" s="143"/>
      <c r="HCK23" s="156"/>
      <c r="HCL23" s="143"/>
      <c r="HCM23" s="156"/>
      <c r="HCN23" s="143"/>
      <c r="HCO23" s="156"/>
      <c r="HCP23" s="143"/>
      <c r="HCQ23" s="156"/>
      <c r="HCR23" s="143"/>
      <c r="HCS23" s="156"/>
      <c r="HCT23" s="143"/>
      <c r="HCU23" s="156"/>
      <c r="HCV23" s="143"/>
      <c r="HCW23" s="156"/>
      <c r="HCX23" s="143"/>
      <c r="HCY23" s="156"/>
      <c r="HCZ23" s="143"/>
      <c r="HDA23" s="156"/>
      <c r="HDB23" s="143"/>
      <c r="HDC23" s="156"/>
      <c r="HDD23" s="143"/>
      <c r="HDE23" s="156"/>
      <c r="HDF23" s="143"/>
      <c r="HDG23" s="156"/>
      <c r="HDH23" s="143"/>
      <c r="HDI23" s="156"/>
      <c r="HDJ23" s="143"/>
      <c r="HDK23" s="156"/>
      <c r="HDL23" s="143"/>
      <c r="HDM23" s="156"/>
      <c r="HDN23" s="143"/>
      <c r="HDO23" s="156"/>
      <c r="HDP23" s="143"/>
      <c r="HDQ23" s="156"/>
      <c r="HDR23" s="143"/>
      <c r="HDS23" s="156"/>
      <c r="HDT23" s="143"/>
      <c r="HDU23" s="156"/>
      <c r="HDV23" s="143"/>
      <c r="HDW23" s="156"/>
      <c r="HDX23" s="143"/>
      <c r="HDY23" s="156"/>
      <c r="HDZ23" s="143"/>
      <c r="HEA23" s="156"/>
      <c r="HEB23" s="143"/>
      <c r="HEC23" s="156"/>
      <c r="HED23" s="143"/>
      <c r="HEE23" s="156"/>
      <c r="HEF23" s="143"/>
      <c r="HEG23" s="156"/>
      <c r="HEH23" s="143"/>
      <c r="HEI23" s="156"/>
      <c r="HEJ23" s="143"/>
      <c r="HEK23" s="156"/>
      <c r="HEL23" s="143"/>
      <c r="HEM23" s="156"/>
      <c r="HEN23" s="143"/>
      <c r="HEO23" s="156"/>
      <c r="HEP23" s="143"/>
      <c r="HEQ23" s="156"/>
      <c r="HER23" s="143"/>
      <c r="HES23" s="156"/>
      <c r="HET23" s="143"/>
      <c r="HEU23" s="156"/>
      <c r="HEV23" s="143"/>
      <c r="HEW23" s="156"/>
      <c r="HEX23" s="143"/>
      <c r="HEY23" s="156"/>
      <c r="HEZ23" s="143"/>
      <c r="HFA23" s="156"/>
      <c r="HFB23" s="143"/>
      <c r="HFC23" s="156"/>
      <c r="HFD23" s="143"/>
      <c r="HFE23" s="156"/>
      <c r="HFF23" s="143"/>
      <c r="HFG23" s="156"/>
      <c r="HFH23" s="143"/>
      <c r="HFI23" s="156"/>
      <c r="HFJ23" s="143"/>
      <c r="HFK23" s="156"/>
      <c r="HFL23" s="143"/>
      <c r="HFM23" s="156"/>
      <c r="HFN23" s="143"/>
      <c r="HFO23" s="156"/>
      <c r="HFP23" s="143"/>
      <c r="HFQ23" s="156"/>
      <c r="HFR23" s="143"/>
      <c r="HFS23" s="156"/>
      <c r="HFT23" s="143"/>
      <c r="HFU23" s="156"/>
      <c r="HFV23" s="143"/>
      <c r="HFW23" s="156"/>
      <c r="HFX23" s="143"/>
      <c r="HFY23" s="156"/>
      <c r="HFZ23" s="143"/>
      <c r="HGA23" s="156"/>
      <c r="HGB23" s="143"/>
      <c r="HGC23" s="156"/>
      <c r="HGD23" s="143"/>
      <c r="HGE23" s="156"/>
      <c r="HGF23" s="143"/>
      <c r="HGG23" s="156"/>
      <c r="HGH23" s="143"/>
      <c r="HGI23" s="156"/>
      <c r="HGJ23" s="143"/>
      <c r="HGK23" s="156"/>
      <c r="HGL23" s="143"/>
      <c r="HGM23" s="156"/>
      <c r="HGN23" s="143"/>
      <c r="HGO23" s="156"/>
      <c r="HGP23" s="143"/>
      <c r="HGQ23" s="156"/>
      <c r="HGR23" s="143"/>
      <c r="HGS23" s="156"/>
      <c r="HGT23" s="143"/>
      <c r="HGU23" s="156"/>
      <c r="HGV23" s="143"/>
      <c r="HGW23" s="156"/>
      <c r="HGX23" s="143"/>
      <c r="HGY23" s="156"/>
      <c r="HGZ23" s="143"/>
      <c r="HHA23" s="156"/>
      <c r="HHB23" s="143"/>
      <c r="HHC23" s="156"/>
      <c r="HHD23" s="143"/>
      <c r="HHE23" s="156"/>
      <c r="HHF23" s="143"/>
      <c r="HHG23" s="156"/>
      <c r="HHH23" s="143"/>
      <c r="HHI23" s="156"/>
      <c r="HHJ23" s="143"/>
      <c r="HHK23" s="156"/>
      <c r="HHL23" s="143"/>
      <c r="HHM23" s="156"/>
      <c r="HHN23" s="143"/>
      <c r="HHO23" s="156"/>
      <c r="HHP23" s="143"/>
      <c r="HHQ23" s="156"/>
      <c r="HHR23" s="143"/>
      <c r="HHS23" s="156"/>
      <c r="HHT23" s="143"/>
      <c r="HHU23" s="156"/>
      <c r="HHV23" s="143"/>
      <c r="HHW23" s="156"/>
      <c r="HHX23" s="143"/>
      <c r="HHY23" s="156"/>
      <c r="HHZ23" s="143"/>
      <c r="HIA23" s="156"/>
      <c r="HIB23" s="143"/>
      <c r="HIC23" s="156"/>
      <c r="HID23" s="143"/>
      <c r="HIE23" s="156"/>
      <c r="HIF23" s="143"/>
      <c r="HIG23" s="156"/>
      <c r="HIH23" s="143"/>
      <c r="HII23" s="156"/>
      <c r="HIJ23" s="143"/>
      <c r="HIK23" s="156"/>
      <c r="HIL23" s="143"/>
      <c r="HIM23" s="156"/>
      <c r="HIN23" s="143"/>
      <c r="HIO23" s="156"/>
      <c r="HIP23" s="143"/>
      <c r="HIQ23" s="156"/>
      <c r="HIR23" s="143"/>
      <c r="HIS23" s="156"/>
      <c r="HIT23" s="143"/>
      <c r="HIU23" s="156"/>
      <c r="HIV23" s="143"/>
      <c r="HIW23" s="156"/>
      <c r="HIX23" s="143"/>
      <c r="HIY23" s="156"/>
      <c r="HIZ23" s="143"/>
      <c r="HJA23" s="156"/>
      <c r="HJB23" s="143"/>
      <c r="HJC23" s="156"/>
      <c r="HJD23" s="143"/>
      <c r="HJE23" s="156"/>
      <c r="HJF23" s="143"/>
      <c r="HJG23" s="156"/>
      <c r="HJH23" s="143"/>
      <c r="HJI23" s="156"/>
      <c r="HJJ23" s="143"/>
      <c r="HJK23" s="156"/>
      <c r="HJL23" s="143"/>
      <c r="HJM23" s="156"/>
      <c r="HJN23" s="143"/>
      <c r="HJO23" s="156"/>
      <c r="HJP23" s="143"/>
      <c r="HJQ23" s="156"/>
      <c r="HJR23" s="143"/>
      <c r="HJS23" s="156"/>
      <c r="HJT23" s="143"/>
      <c r="HJU23" s="156"/>
      <c r="HJV23" s="143"/>
      <c r="HJW23" s="156"/>
      <c r="HJX23" s="143"/>
      <c r="HJY23" s="156"/>
      <c r="HJZ23" s="143"/>
      <c r="HKA23" s="156"/>
      <c r="HKB23" s="143"/>
      <c r="HKC23" s="156"/>
      <c r="HKD23" s="143"/>
      <c r="HKE23" s="156"/>
      <c r="HKF23" s="143"/>
      <c r="HKG23" s="156"/>
      <c r="HKH23" s="143"/>
      <c r="HKI23" s="156"/>
      <c r="HKJ23" s="143"/>
      <c r="HKK23" s="156"/>
      <c r="HKL23" s="143"/>
      <c r="HKM23" s="156"/>
      <c r="HKN23" s="143"/>
      <c r="HKO23" s="156"/>
      <c r="HKP23" s="143"/>
      <c r="HKQ23" s="156"/>
      <c r="HKR23" s="143"/>
      <c r="HKS23" s="156"/>
      <c r="HKT23" s="143"/>
      <c r="HKU23" s="156"/>
      <c r="HKV23" s="143"/>
      <c r="HKW23" s="156"/>
      <c r="HKX23" s="143"/>
      <c r="HKY23" s="156"/>
      <c r="HKZ23" s="143"/>
      <c r="HLA23" s="156"/>
      <c r="HLB23" s="143"/>
      <c r="HLC23" s="156"/>
      <c r="HLD23" s="143"/>
      <c r="HLE23" s="156"/>
      <c r="HLF23" s="143"/>
      <c r="HLG23" s="156"/>
      <c r="HLH23" s="143"/>
      <c r="HLI23" s="156"/>
      <c r="HLJ23" s="143"/>
      <c r="HLK23" s="156"/>
      <c r="HLL23" s="143"/>
      <c r="HLM23" s="156"/>
      <c r="HLN23" s="143"/>
      <c r="HLO23" s="156"/>
      <c r="HLP23" s="143"/>
      <c r="HLQ23" s="156"/>
      <c r="HLR23" s="143"/>
      <c r="HLS23" s="156"/>
      <c r="HLT23" s="143"/>
      <c r="HLU23" s="156"/>
      <c r="HLV23" s="143"/>
      <c r="HLW23" s="156"/>
      <c r="HLX23" s="143"/>
      <c r="HLY23" s="156"/>
      <c r="HLZ23" s="143"/>
      <c r="HMA23" s="156"/>
      <c r="HMB23" s="143"/>
      <c r="HMC23" s="156"/>
      <c r="HMD23" s="143"/>
      <c r="HME23" s="156"/>
      <c r="HMF23" s="143"/>
      <c r="HMG23" s="156"/>
      <c r="HMH23" s="143"/>
      <c r="HMI23" s="156"/>
      <c r="HMJ23" s="143"/>
      <c r="HMK23" s="156"/>
      <c r="HML23" s="143"/>
      <c r="HMM23" s="156"/>
      <c r="HMN23" s="143"/>
      <c r="HMO23" s="156"/>
      <c r="HMP23" s="143"/>
      <c r="HMQ23" s="156"/>
      <c r="HMR23" s="143"/>
      <c r="HMS23" s="156"/>
      <c r="HMT23" s="143"/>
      <c r="HMU23" s="156"/>
      <c r="HMV23" s="143"/>
      <c r="HMW23" s="156"/>
      <c r="HMX23" s="143"/>
      <c r="HMY23" s="156"/>
      <c r="HMZ23" s="143"/>
      <c r="HNA23" s="156"/>
      <c r="HNB23" s="143"/>
      <c r="HNC23" s="156"/>
      <c r="HND23" s="143"/>
      <c r="HNE23" s="156"/>
      <c r="HNF23" s="143"/>
      <c r="HNG23" s="156"/>
      <c r="HNH23" s="143"/>
      <c r="HNI23" s="156"/>
      <c r="HNJ23" s="143"/>
      <c r="HNK23" s="156"/>
      <c r="HNL23" s="143"/>
      <c r="HNM23" s="156"/>
      <c r="HNN23" s="143"/>
      <c r="HNO23" s="156"/>
      <c r="HNP23" s="143"/>
      <c r="HNQ23" s="156"/>
      <c r="HNR23" s="143"/>
      <c r="HNS23" s="156"/>
      <c r="HNT23" s="143"/>
      <c r="HNU23" s="156"/>
      <c r="HNV23" s="143"/>
      <c r="HNW23" s="156"/>
      <c r="HNX23" s="143"/>
      <c r="HNY23" s="156"/>
      <c r="HNZ23" s="143"/>
      <c r="HOA23" s="156"/>
      <c r="HOB23" s="143"/>
      <c r="HOC23" s="156"/>
      <c r="HOD23" s="143"/>
      <c r="HOE23" s="156"/>
      <c r="HOF23" s="143"/>
      <c r="HOG23" s="156"/>
      <c r="HOH23" s="143"/>
      <c r="HOI23" s="156"/>
      <c r="HOJ23" s="143"/>
      <c r="HOK23" s="156"/>
      <c r="HOL23" s="143"/>
      <c r="HOM23" s="156"/>
      <c r="HON23" s="143"/>
      <c r="HOO23" s="156"/>
      <c r="HOP23" s="143"/>
      <c r="HOQ23" s="156"/>
      <c r="HOR23" s="143"/>
      <c r="HOS23" s="156"/>
      <c r="HOT23" s="143"/>
      <c r="HOU23" s="156"/>
      <c r="HOV23" s="143"/>
      <c r="HOW23" s="156"/>
      <c r="HOX23" s="143"/>
      <c r="HOY23" s="156"/>
      <c r="HOZ23" s="143"/>
      <c r="HPA23" s="156"/>
      <c r="HPB23" s="143"/>
      <c r="HPC23" s="156"/>
      <c r="HPD23" s="143"/>
      <c r="HPE23" s="156"/>
      <c r="HPF23" s="143"/>
      <c r="HPG23" s="156"/>
      <c r="HPH23" s="143"/>
      <c r="HPI23" s="156"/>
      <c r="HPJ23" s="143"/>
      <c r="HPK23" s="156"/>
      <c r="HPL23" s="143"/>
      <c r="HPM23" s="156"/>
      <c r="HPN23" s="143"/>
      <c r="HPO23" s="156"/>
      <c r="HPP23" s="143"/>
      <c r="HPQ23" s="156"/>
      <c r="HPR23" s="143"/>
      <c r="HPS23" s="156"/>
      <c r="HPT23" s="143"/>
      <c r="HPU23" s="156"/>
      <c r="HPV23" s="143"/>
      <c r="HPW23" s="156"/>
      <c r="HPX23" s="143"/>
      <c r="HPY23" s="156"/>
      <c r="HPZ23" s="143"/>
      <c r="HQA23" s="156"/>
      <c r="HQB23" s="143"/>
      <c r="HQC23" s="156"/>
      <c r="HQD23" s="143"/>
      <c r="HQE23" s="156"/>
      <c r="HQF23" s="143"/>
      <c r="HQG23" s="156"/>
      <c r="HQH23" s="143"/>
      <c r="HQI23" s="156"/>
      <c r="HQJ23" s="143"/>
      <c r="HQK23" s="156"/>
      <c r="HQL23" s="143"/>
      <c r="HQM23" s="156"/>
      <c r="HQN23" s="143"/>
      <c r="HQO23" s="156"/>
      <c r="HQP23" s="143"/>
      <c r="HQQ23" s="156"/>
      <c r="HQR23" s="143"/>
      <c r="HQS23" s="156"/>
      <c r="HQT23" s="143"/>
      <c r="HQU23" s="156"/>
      <c r="HQV23" s="143"/>
      <c r="HQW23" s="156"/>
      <c r="HQX23" s="143"/>
      <c r="HQY23" s="156"/>
      <c r="HQZ23" s="143"/>
      <c r="HRA23" s="156"/>
      <c r="HRB23" s="143"/>
      <c r="HRC23" s="156"/>
      <c r="HRD23" s="143"/>
      <c r="HRE23" s="156"/>
      <c r="HRF23" s="143"/>
      <c r="HRG23" s="156"/>
      <c r="HRH23" s="143"/>
      <c r="HRI23" s="156"/>
      <c r="HRJ23" s="143"/>
      <c r="HRK23" s="156"/>
      <c r="HRL23" s="143"/>
      <c r="HRM23" s="156"/>
      <c r="HRN23" s="143"/>
      <c r="HRO23" s="156"/>
      <c r="HRP23" s="143"/>
      <c r="HRQ23" s="156"/>
      <c r="HRR23" s="143"/>
      <c r="HRS23" s="156"/>
      <c r="HRT23" s="143"/>
      <c r="HRU23" s="156"/>
      <c r="HRV23" s="143"/>
      <c r="HRW23" s="156"/>
      <c r="HRX23" s="143"/>
      <c r="HRY23" s="156"/>
      <c r="HRZ23" s="143"/>
      <c r="HSA23" s="156"/>
      <c r="HSB23" s="143"/>
      <c r="HSC23" s="156"/>
      <c r="HSD23" s="143"/>
      <c r="HSE23" s="156"/>
      <c r="HSF23" s="143"/>
      <c r="HSG23" s="156"/>
      <c r="HSH23" s="143"/>
      <c r="HSI23" s="156"/>
      <c r="HSJ23" s="143"/>
      <c r="HSK23" s="156"/>
      <c r="HSL23" s="143"/>
      <c r="HSM23" s="156"/>
      <c r="HSN23" s="143"/>
      <c r="HSO23" s="156"/>
      <c r="HSP23" s="143"/>
      <c r="HSQ23" s="156"/>
      <c r="HSR23" s="143"/>
      <c r="HSS23" s="156"/>
      <c r="HST23" s="143"/>
      <c r="HSU23" s="156"/>
      <c r="HSV23" s="143"/>
      <c r="HSW23" s="156"/>
      <c r="HSX23" s="143"/>
      <c r="HSY23" s="156"/>
      <c r="HSZ23" s="143"/>
      <c r="HTA23" s="156"/>
      <c r="HTB23" s="143"/>
      <c r="HTC23" s="156"/>
      <c r="HTD23" s="143"/>
      <c r="HTE23" s="156"/>
      <c r="HTF23" s="143"/>
      <c r="HTG23" s="156"/>
      <c r="HTH23" s="143"/>
      <c r="HTI23" s="156"/>
      <c r="HTJ23" s="143"/>
      <c r="HTK23" s="156"/>
      <c r="HTL23" s="143"/>
      <c r="HTM23" s="156"/>
      <c r="HTN23" s="143"/>
      <c r="HTO23" s="156"/>
      <c r="HTP23" s="143"/>
      <c r="HTQ23" s="156"/>
      <c r="HTR23" s="143"/>
      <c r="HTS23" s="156"/>
      <c r="HTT23" s="143"/>
      <c r="HTU23" s="156"/>
      <c r="HTV23" s="143"/>
      <c r="HTW23" s="156"/>
      <c r="HTX23" s="143"/>
      <c r="HTY23" s="156"/>
      <c r="HTZ23" s="143"/>
      <c r="HUA23" s="156"/>
      <c r="HUB23" s="143"/>
      <c r="HUC23" s="156"/>
      <c r="HUD23" s="143"/>
      <c r="HUE23" s="156"/>
      <c r="HUF23" s="143"/>
      <c r="HUG23" s="156"/>
      <c r="HUH23" s="143"/>
      <c r="HUI23" s="156"/>
      <c r="HUJ23" s="143"/>
      <c r="HUK23" s="156"/>
      <c r="HUL23" s="143"/>
      <c r="HUM23" s="156"/>
      <c r="HUN23" s="143"/>
      <c r="HUO23" s="156"/>
      <c r="HUP23" s="143"/>
      <c r="HUQ23" s="156"/>
      <c r="HUR23" s="143"/>
      <c r="HUS23" s="156"/>
      <c r="HUT23" s="143"/>
      <c r="HUU23" s="156"/>
      <c r="HUV23" s="143"/>
      <c r="HUW23" s="156"/>
      <c r="HUX23" s="143"/>
      <c r="HUY23" s="156"/>
      <c r="HUZ23" s="143"/>
      <c r="HVA23" s="156"/>
      <c r="HVB23" s="143"/>
      <c r="HVC23" s="156"/>
      <c r="HVD23" s="143"/>
      <c r="HVE23" s="156"/>
      <c r="HVF23" s="143"/>
      <c r="HVG23" s="156"/>
      <c r="HVH23" s="143"/>
      <c r="HVI23" s="156"/>
      <c r="HVJ23" s="143"/>
      <c r="HVK23" s="156"/>
      <c r="HVL23" s="143"/>
      <c r="HVM23" s="156"/>
      <c r="HVN23" s="143"/>
      <c r="HVO23" s="156"/>
      <c r="HVP23" s="143"/>
      <c r="HVQ23" s="156"/>
      <c r="HVR23" s="143"/>
      <c r="HVS23" s="156"/>
      <c r="HVT23" s="143"/>
      <c r="HVU23" s="156"/>
      <c r="HVV23" s="143"/>
      <c r="HVW23" s="156"/>
      <c r="HVX23" s="143"/>
      <c r="HVY23" s="156"/>
      <c r="HVZ23" s="143"/>
      <c r="HWA23" s="156"/>
      <c r="HWB23" s="143"/>
      <c r="HWC23" s="156"/>
      <c r="HWD23" s="143"/>
      <c r="HWE23" s="156"/>
      <c r="HWF23" s="143"/>
      <c r="HWG23" s="156"/>
      <c r="HWH23" s="143"/>
      <c r="HWI23" s="156"/>
      <c r="HWJ23" s="143"/>
      <c r="HWK23" s="156"/>
      <c r="HWL23" s="143"/>
      <c r="HWM23" s="156"/>
      <c r="HWN23" s="143"/>
      <c r="HWO23" s="156"/>
      <c r="HWP23" s="143"/>
      <c r="HWQ23" s="156"/>
      <c r="HWR23" s="143"/>
      <c r="HWS23" s="156"/>
      <c r="HWT23" s="143"/>
      <c r="HWU23" s="156"/>
      <c r="HWV23" s="143"/>
      <c r="HWW23" s="156"/>
      <c r="HWX23" s="143"/>
      <c r="HWY23" s="156"/>
      <c r="HWZ23" s="143"/>
      <c r="HXA23" s="156"/>
      <c r="HXB23" s="143"/>
      <c r="HXC23" s="156"/>
      <c r="HXD23" s="143"/>
      <c r="HXE23" s="156"/>
      <c r="HXF23" s="143"/>
      <c r="HXG23" s="156"/>
      <c r="HXH23" s="143"/>
      <c r="HXI23" s="156"/>
      <c r="HXJ23" s="143"/>
      <c r="HXK23" s="156"/>
      <c r="HXL23" s="143"/>
      <c r="HXM23" s="156"/>
      <c r="HXN23" s="143"/>
      <c r="HXO23" s="156"/>
      <c r="HXP23" s="143"/>
      <c r="HXQ23" s="156"/>
      <c r="HXR23" s="143"/>
      <c r="HXS23" s="156"/>
      <c r="HXT23" s="143"/>
      <c r="HXU23" s="156"/>
      <c r="HXV23" s="143"/>
      <c r="HXW23" s="156"/>
      <c r="HXX23" s="143"/>
      <c r="HXY23" s="156"/>
      <c r="HXZ23" s="143"/>
      <c r="HYA23" s="156"/>
      <c r="HYB23" s="143"/>
      <c r="HYC23" s="156"/>
      <c r="HYD23" s="143"/>
      <c r="HYE23" s="156"/>
      <c r="HYF23" s="143"/>
      <c r="HYG23" s="156"/>
      <c r="HYH23" s="143"/>
      <c r="HYI23" s="156"/>
      <c r="HYJ23" s="143"/>
      <c r="HYK23" s="156"/>
      <c r="HYL23" s="143"/>
      <c r="HYM23" s="156"/>
      <c r="HYN23" s="143"/>
      <c r="HYO23" s="156"/>
      <c r="HYP23" s="143"/>
      <c r="HYQ23" s="156"/>
      <c r="HYR23" s="143"/>
      <c r="HYS23" s="156"/>
      <c r="HYT23" s="143"/>
      <c r="HYU23" s="156"/>
      <c r="HYV23" s="143"/>
      <c r="HYW23" s="156"/>
      <c r="HYX23" s="143"/>
      <c r="HYY23" s="156"/>
      <c r="HYZ23" s="143"/>
      <c r="HZA23" s="156"/>
      <c r="HZB23" s="143"/>
      <c r="HZC23" s="156"/>
      <c r="HZD23" s="143"/>
      <c r="HZE23" s="156"/>
      <c r="HZF23" s="143"/>
      <c r="HZG23" s="156"/>
      <c r="HZH23" s="143"/>
      <c r="HZI23" s="156"/>
      <c r="HZJ23" s="143"/>
      <c r="HZK23" s="156"/>
      <c r="HZL23" s="143"/>
      <c r="HZM23" s="156"/>
      <c r="HZN23" s="143"/>
      <c r="HZO23" s="156"/>
      <c r="HZP23" s="143"/>
      <c r="HZQ23" s="156"/>
      <c r="HZR23" s="143"/>
      <c r="HZS23" s="156"/>
      <c r="HZT23" s="143"/>
      <c r="HZU23" s="156"/>
      <c r="HZV23" s="143"/>
      <c r="HZW23" s="156"/>
      <c r="HZX23" s="143"/>
      <c r="HZY23" s="156"/>
      <c r="HZZ23" s="143"/>
      <c r="IAA23" s="156"/>
      <c r="IAB23" s="143"/>
      <c r="IAC23" s="156"/>
      <c r="IAD23" s="143"/>
      <c r="IAE23" s="156"/>
      <c r="IAF23" s="143"/>
      <c r="IAG23" s="156"/>
      <c r="IAH23" s="143"/>
      <c r="IAI23" s="156"/>
      <c r="IAJ23" s="143"/>
      <c r="IAK23" s="156"/>
      <c r="IAL23" s="143"/>
      <c r="IAM23" s="156"/>
      <c r="IAN23" s="143"/>
      <c r="IAO23" s="156"/>
      <c r="IAP23" s="143"/>
      <c r="IAQ23" s="156"/>
      <c r="IAR23" s="143"/>
      <c r="IAS23" s="156"/>
      <c r="IAT23" s="143"/>
      <c r="IAU23" s="156"/>
      <c r="IAV23" s="143"/>
      <c r="IAW23" s="156"/>
      <c r="IAX23" s="143"/>
      <c r="IAY23" s="156"/>
      <c r="IAZ23" s="143"/>
      <c r="IBA23" s="156"/>
      <c r="IBB23" s="143"/>
      <c r="IBC23" s="156"/>
      <c r="IBD23" s="143"/>
      <c r="IBE23" s="156"/>
      <c r="IBF23" s="143"/>
      <c r="IBG23" s="156"/>
      <c r="IBH23" s="143"/>
      <c r="IBI23" s="156"/>
      <c r="IBJ23" s="143"/>
      <c r="IBK23" s="156"/>
      <c r="IBL23" s="143"/>
      <c r="IBM23" s="156"/>
      <c r="IBN23" s="143"/>
      <c r="IBO23" s="156"/>
      <c r="IBP23" s="143"/>
      <c r="IBQ23" s="156"/>
      <c r="IBR23" s="143"/>
      <c r="IBS23" s="156"/>
      <c r="IBT23" s="143"/>
      <c r="IBU23" s="156"/>
      <c r="IBV23" s="143"/>
      <c r="IBW23" s="156"/>
      <c r="IBX23" s="143"/>
      <c r="IBY23" s="156"/>
      <c r="IBZ23" s="143"/>
      <c r="ICA23" s="156"/>
      <c r="ICB23" s="143"/>
      <c r="ICC23" s="156"/>
      <c r="ICD23" s="143"/>
      <c r="ICE23" s="156"/>
      <c r="ICF23" s="143"/>
      <c r="ICG23" s="156"/>
      <c r="ICH23" s="143"/>
      <c r="ICI23" s="156"/>
      <c r="ICJ23" s="143"/>
      <c r="ICK23" s="156"/>
      <c r="ICL23" s="143"/>
      <c r="ICM23" s="156"/>
      <c r="ICN23" s="143"/>
      <c r="ICO23" s="156"/>
      <c r="ICP23" s="143"/>
      <c r="ICQ23" s="156"/>
      <c r="ICR23" s="143"/>
      <c r="ICS23" s="156"/>
      <c r="ICT23" s="143"/>
      <c r="ICU23" s="156"/>
      <c r="ICV23" s="143"/>
      <c r="ICW23" s="156"/>
      <c r="ICX23" s="143"/>
      <c r="ICY23" s="156"/>
      <c r="ICZ23" s="143"/>
      <c r="IDA23" s="156"/>
      <c r="IDB23" s="143"/>
      <c r="IDC23" s="156"/>
      <c r="IDD23" s="143"/>
      <c r="IDE23" s="156"/>
      <c r="IDF23" s="143"/>
      <c r="IDG23" s="156"/>
      <c r="IDH23" s="143"/>
      <c r="IDI23" s="156"/>
      <c r="IDJ23" s="143"/>
      <c r="IDK23" s="156"/>
      <c r="IDL23" s="143"/>
      <c r="IDM23" s="156"/>
      <c r="IDN23" s="143"/>
      <c r="IDO23" s="156"/>
      <c r="IDP23" s="143"/>
      <c r="IDQ23" s="156"/>
      <c r="IDR23" s="143"/>
      <c r="IDS23" s="156"/>
      <c r="IDT23" s="143"/>
      <c r="IDU23" s="156"/>
      <c r="IDV23" s="143"/>
      <c r="IDW23" s="156"/>
      <c r="IDX23" s="143"/>
      <c r="IDY23" s="156"/>
      <c r="IDZ23" s="143"/>
      <c r="IEA23" s="156"/>
      <c r="IEB23" s="143"/>
      <c r="IEC23" s="156"/>
      <c r="IED23" s="143"/>
      <c r="IEE23" s="156"/>
      <c r="IEF23" s="143"/>
      <c r="IEG23" s="156"/>
      <c r="IEH23" s="143"/>
      <c r="IEI23" s="156"/>
      <c r="IEJ23" s="143"/>
      <c r="IEK23" s="156"/>
      <c r="IEL23" s="143"/>
      <c r="IEM23" s="156"/>
      <c r="IEN23" s="143"/>
      <c r="IEO23" s="156"/>
      <c r="IEP23" s="143"/>
      <c r="IEQ23" s="156"/>
      <c r="IER23" s="143"/>
      <c r="IES23" s="156"/>
      <c r="IET23" s="143"/>
      <c r="IEU23" s="156"/>
      <c r="IEV23" s="143"/>
      <c r="IEW23" s="156"/>
      <c r="IEX23" s="143"/>
      <c r="IEY23" s="156"/>
      <c r="IEZ23" s="143"/>
      <c r="IFA23" s="156"/>
      <c r="IFB23" s="143"/>
      <c r="IFC23" s="156"/>
      <c r="IFD23" s="143"/>
      <c r="IFE23" s="156"/>
      <c r="IFF23" s="143"/>
      <c r="IFG23" s="156"/>
      <c r="IFH23" s="143"/>
      <c r="IFI23" s="156"/>
      <c r="IFJ23" s="143"/>
      <c r="IFK23" s="156"/>
      <c r="IFL23" s="143"/>
      <c r="IFM23" s="156"/>
      <c r="IFN23" s="143"/>
      <c r="IFO23" s="156"/>
      <c r="IFP23" s="143"/>
      <c r="IFQ23" s="156"/>
      <c r="IFR23" s="143"/>
      <c r="IFS23" s="156"/>
      <c r="IFT23" s="143"/>
      <c r="IFU23" s="156"/>
      <c r="IFV23" s="143"/>
      <c r="IFW23" s="156"/>
      <c r="IFX23" s="143"/>
      <c r="IFY23" s="156"/>
      <c r="IFZ23" s="143"/>
      <c r="IGA23" s="156"/>
      <c r="IGB23" s="143"/>
      <c r="IGC23" s="156"/>
      <c r="IGD23" s="143"/>
      <c r="IGE23" s="156"/>
      <c r="IGF23" s="143"/>
      <c r="IGG23" s="156"/>
      <c r="IGH23" s="143"/>
      <c r="IGI23" s="156"/>
      <c r="IGJ23" s="143"/>
      <c r="IGK23" s="156"/>
      <c r="IGL23" s="143"/>
      <c r="IGM23" s="156"/>
      <c r="IGN23" s="143"/>
      <c r="IGO23" s="156"/>
      <c r="IGP23" s="143"/>
      <c r="IGQ23" s="156"/>
      <c r="IGR23" s="143"/>
      <c r="IGS23" s="156"/>
      <c r="IGT23" s="143"/>
      <c r="IGU23" s="156"/>
      <c r="IGV23" s="143"/>
      <c r="IGW23" s="156"/>
      <c r="IGX23" s="143"/>
      <c r="IGY23" s="156"/>
      <c r="IGZ23" s="143"/>
      <c r="IHA23" s="156"/>
      <c r="IHB23" s="143"/>
      <c r="IHC23" s="156"/>
      <c r="IHD23" s="143"/>
      <c r="IHE23" s="156"/>
      <c r="IHF23" s="143"/>
      <c r="IHG23" s="156"/>
      <c r="IHH23" s="143"/>
      <c r="IHI23" s="156"/>
      <c r="IHJ23" s="143"/>
      <c r="IHK23" s="156"/>
      <c r="IHL23" s="143"/>
      <c r="IHM23" s="156"/>
      <c r="IHN23" s="143"/>
      <c r="IHO23" s="156"/>
      <c r="IHP23" s="143"/>
      <c r="IHQ23" s="156"/>
      <c r="IHR23" s="143"/>
      <c r="IHS23" s="156"/>
      <c r="IHT23" s="143"/>
      <c r="IHU23" s="156"/>
      <c r="IHV23" s="143"/>
      <c r="IHW23" s="156"/>
      <c r="IHX23" s="143"/>
      <c r="IHY23" s="156"/>
      <c r="IHZ23" s="143"/>
      <c r="IIA23" s="156"/>
      <c r="IIB23" s="143"/>
      <c r="IIC23" s="156"/>
      <c r="IID23" s="143"/>
      <c r="IIE23" s="156"/>
      <c r="IIF23" s="143"/>
      <c r="IIG23" s="156"/>
      <c r="IIH23" s="143"/>
      <c r="III23" s="156"/>
      <c r="IIJ23" s="143"/>
      <c r="IIK23" s="156"/>
      <c r="IIL23" s="143"/>
      <c r="IIM23" s="156"/>
      <c r="IIN23" s="143"/>
      <c r="IIO23" s="156"/>
      <c r="IIP23" s="143"/>
      <c r="IIQ23" s="156"/>
      <c r="IIR23" s="143"/>
      <c r="IIS23" s="156"/>
      <c r="IIT23" s="143"/>
      <c r="IIU23" s="156"/>
      <c r="IIV23" s="143"/>
      <c r="IIW23" s="156"/>
      <c r="IIX23" s="143"/>
      <c r="IIY23" s="156"/>
      <c r="IIZ23" s="143"/>
      <c r="IJA23" s="156"/>
      <c r="IJB23" s="143"/>
      <c r="IJC23" s="156"/>
      <c r="IJD23" s="143"/>
      <c r="IJE23" s="156"/>
      <c r="IJF23" s="143"/>
      <c r="IJG23" s="156"/>
      <c r="IJH23" s="143"/>
      <c r="IJI23" s="156"/>
      <c r="IJJ23" s="143"/>
      <c r="IJK23" s="156"/>
      <c r="IJL23" s="143"/>
      <c r="IJM23" s="156"/>
      <c r="IJN23" s="143"/>
      <c r="IJO23" s="156"/>
      <c r="IJP23" s="143"/>
      <c r="IJQ23" s="156"/>
      <c r="IJR23" s="143"/>
      <c r="IJS23" s="156"/>
      <c r="IJT23" s="143"/>
      <c r="IJU23" s="156"/>
      <c r="IJV23" s="143"/>
      <c r="IJW23" s="156"/>
      <c r="IJX23" s="143"/>
      <c r="IJY23" s="156"/>
      <c r="IJZ23" s="143"/>
      <c r="IKA23" s="156"/>
      <c r="IKB23" s="143"/>
      <c r="IKC23" s="156"/>
      <c r="IKD23" s="143"/>
      <c r="IKE23" s="156"/>
      <c r="IKF23" s="143"/>
      <c r="IKG23" s="156"/>
      <c r="IKH23" s="143"/>
      <c r="IKI23" s="156"/>
      <c r="IKJ23" s="143"/>
      <c r="IKK23" s="156"/>
      <c r="IKL23" s="143"/>
      <c r="IKM23" s="156"/>
      <c r="IKN23" s="143"/>
      <c r="IKO23" s="156"/>
      <c r="IKP23" s="143"/>
      <c r="IKQ23" s="156"/>
      <c r="IKR23" s="143"/>
      <c r="IKS23" s="156"/>
      <c r="IKT23" s="143"/>
      <c r="IKU23" s="156"/>
      <c r="IKV23" s="143"/>
      <c r="IKW23" s="156"/>
      <c r="IKX23" s="143"/>
      <c r="IKY23" s="156"/>
      <c r="IKZ23" s="143"/>
      <c r="ILA23" s="156"/>
      <c r="ILB23" s="143"/>
      <c r="ILC23" s="156"/>
      <c r="ILD23" s="143"/>
      <c r="ILE23" s="156"/>
      <c r="ILF23" s="143"/>
      <c r="ILG23" s="156"/>
      <c r="ILH23" s="143"/>
      <c r="ILI23" s="156"/>
      <c r="ILJ23" s="143"/>
      <c r="ILK23" s="156"/>
      <c r="ILL23" s="143"/>
      <c r="ILM23" s="156"/>
      <c r="ILN23" s="143"/>
      <c r="ILO23" s="156"/>
      <c r="ILP23" s="143"/>
      <c r="ILQ23" s="156"/>
      <c r="ILR23" s="143"/>
      <c r="ILS23" s="156"/>
      <c r="ILT23" s="143"/>
      <c r="ILU23" s="156"/>
      <c r="ILV23" s="143"/>
      <c r="ILW23" s="156"/>
      <c r="ILX23" s="143"/>
      <c r="ILY23" s="156"/>
      <c r="ILZ23" s="143"/>
      <c r="IMA23" s="156"/>
      <c r="IMB23" s="143"/>
      <c r="IMC23" s="156"/>
      <c r="IMD23" s="143"/>
      <c r="IME23" s="156"/>
      <c r="IMF23" s="143"/>
      <c r="IMG23" s="156"/>
      <c r="IMH23" s="143"/>
      <c r="IMI23" s="156"/>
      <c r="IMJ23" s="143"/>
      <c r="IMK23" s="156"/>
      <c r="IML23" s="143"/>
      <c r="IMM23" s="156"/>
      <c r="IMN23" s="143"/>
      <c r="IMO23" s="156"/>
      <c r="IMP23" s="143"/>
      <c r="IMQ23" s="156"/>
      <c r="IMR23" s="143"/>
      <c r="IMS23" s="156"/>
      <c r="IMT23" s="143"/>
      <c r="IMU23" s="156"/>
      <c r="IMV23" s="143"/>
      <c r="IMW23" s="156"/>
      <c r="IMX23" s="143"/>
      <c r="IMY23" s="156"/>
      <c r="IMZ23" s="143"/>
      <c r="INA23" s="156"/>
      <c r="INB23" s="143"/>
      <c r="INC23" s="156"/>
      <c r="IND23" s="143"/>
      <c r="INE23" s="156"/>
      <c r="INF23" s="143"/>
      <c r="ING23" s="156"/>
      <c r="INH23" s="143"/>
      <c r="INI23" s="156"/>
      <c r="INJ23" s="143"/>
      <c r="INK23" s="156"/>
      <c r="INL23" s="143"/>
      <c r="INM23" s="156"/>
      <c r="INN23" s="143"/>
      <c r="INO23" s="156"/>
      <c r="INP23" s="143"/>
      <c r="INQ23" s="156"/>
      <c r="INR23" s="143"/>
      <c r="INS23" s="156"/>
      <c r="INT23" s="143"/>
      <c r="INU23" s="156"/>
      <c r="INV23" s="143"/>
      <c r="INW23" s="156"/>
      <c r="INX23" s="143"/>
      <c r="INY23" s="156"/>
      <c r="INZ23" s="143"/>
      <c r="IOA23" s="156"/>
      <c r="IOB23" s="143"/>
      <c r="IOC23" s="156"/>
      <c r="IOD23" s="143"/>
      <c r="IOE23" s="156"/>
      <c r="IOF23" s="143"/>
      <c r="IOG23" s="156"/>
      <c r="IOH23" s="143"/>
      <c r="IOI23" s="156"/>
      <c r="IOJ23" s="143"/>
      <c r="IOK23" s="156"/>
      <c r="IOL23" s="143"/>
      <c r="IOM23" s="156"/>
      <c r="ION23" s="143"/>
      <c r="IOO23" s="156"/>
      <c r="IOP23" s="143"/>
      <c r="IOQ23" s="156"/>
      <c r="IOR23" s="143"/>
      <c r="IOS23" s="156"/>
      <c r="IOT23" s="143"/>
      <c r="IOU23" s="156"/>
      <c r="IOV23" s="143"/>
      <c r="IOW23" s="156"/>
      <c r="IOX23" s="143"/>
      <c r="IOY23" s="156"/>
      <c r="IOZ23" s="143"/>
      <c r="IPA23" s="156"/>
      <c r="IPB23" s="143"/>
      <c r="IPC23" s="156"/>
      <c r="IPD23" s="143"/>
      <c r="IPE23" s="156"/>
      <c r="IPF23" s="143"/>
      <c r="IPG23" s="156"/>
      <c r="IPH23" s="143"/>
      <c r="IPI23" s="156"/>
      <c r="IPJ23" s="143"/>
      <c r="IPK23" s="156"/>
      <c r="IPL23" s="143"/>
      <c r="IPM23" s="156"/>
      <c r="IPN23" s="143"/>
      <c r="IPO23" s="156"/>
      <c r="IPP23" s="143"/>
      <c r="IPQ23" s="156"/>
      <c r="IPR23" s="143"/>
      <c r="IPS23" s="156"/>
      <c r="IPT23" s="143"/>
      <c r="IPU23" s="156"/>
      <c r="IPV23" s="143"/>
      <c r="IPW23" s="156"/>
      <c r="IPX23" s="143"/>
      <c r="IPY23" s="156"/>
      <c r="IPZ23" s="143"/>
      <c r="IQA23" s="156"/>
      <c r="IQB23" s="143"/>
      <c r="IQC23" s="156"/>
      <c r="IQD23" s="143"/>
      <c r="IQE23" s="156"/>
      <c r="IQF23" s="143"/>
      <c r="IQG23" s="156"/>
      <c r="IQH23" s="143"/>
      <c r="IQI23" s="156"/>
      <c r="IQJ23" s="143"/>
      <c r="IQK23" s="156"/>
      <c r="IQL23" s="143"/>
      <c r="IQM23" s="156"/>
      <c r="IQN23" s="143"/>
      <c r="IQO23" s="156"/>
      <c r="IQP23" s="143"/>
      <c r="IQQ23" s="156"/>
      <c r="IQR23" s="143"/>
      <c r="IQS23" s="156"/>
      <c r="IQT23" s="143"/>
      <c r="IQU23" s="156"/>
      <c r="IQV23" s="143"/>
      <c r="IQW23" s="156"/>
      <c r="IQX23" s="143"/>
      <c r="IQY23" s="156"/>
      <c r="IQZ23" s="143"/>
      <c r="IRA23" s="156"/>
      <c r="IRB23" s="143"/>
      <c r="IRC23" s="156"/>
      <c r="IRD23" s="143"/>
      <c r="IRE23" s="156"/>
      <c r="IRF23" s="143"/>
      <c r="IRG23" s="156"/>
      <c r="IRH23" s="143"/>
      <c r="IRI23" s="156"/>
      <c r="IRJ23" s="143"/>
      <c r="IRK23" s="156"/>
      <c r="IRL23" s="143"/>
      <c r="IRM23" s="156"/>
      <c r="IRN23" s="143"/>
      <c r="IRO23" s="156"/>
      <c r="IRP23" s="143"/>
      <c r="IRQ23" s="156"/>
      <c r="IRR23" s="143"/>
      <c r="IRS23" s="156"/>
      <c r="IRT23" s="143"/>
      <c r="IRU23" s="156"/>
      <c r="IRV23" s="143"/>
      <c r="IRW23" s="156"/>
      <c r="IRX23" s="143"/>
      <c r="IRY23" s="156"/>
      <c r="IRZ23" s="143"/>
      <c r="ISA23" s="156"/>
      <c r="ISB23" s="143"/>
      <c r="ISC23" s="156"/>
      <c r="ISD23" s="143"/>
      <c r="ISE23" s="156"/>
      <c r="ISF23" s="143"/>
      <c r="ISG23" s="156"/>
      <c r="ISH23" s="143"/>
      <c r="ISI23" s="156"/>
      <c r="ISJ23" s="143"/>
      <c r="ISK23" s="156"/>
      <c r="ISL23" s="143"/>
      <c r="ISM23" s="156"/>
      <c r="ISN23" s="143"/>
      <c r="ISO23" s="156"/>
      <c r="ISP23" s="143"/>
      <c r="ISQ23" s="156"/>
      <c r="ISR23" s="143"/>
      <c r="ISS23" s="156"/>
      <c r="IST23" s="143"/>
      <c r="ISU23" s="156"/>
      <c r="ISV23" s="143"/>
      <c r="ISW23" s="156"/>
      <c r="ISX23" s="143"/>
      <c r="ISY23" s="156"/>
      <c r="ISZ23" s="143"/>
      <c r="ITA23" s="156"/>
      <c r="ITB23" s="143"/>
      <c r="ITC23" s="156"/>
      <c r="ITD23" s="143"/>
      <c r="ITE23" s="156"/>
      <c r="ITF23" s="143"/>
      <c r="ITG23" s="156"/>
      <c r="ITH23" s="143"/>
      <c r="ITI23" s="156"/>
      <c r="ITJ23" s="143"/>
      <c r="ITK23" s="156"/>
      <c r="ITL23" s="143"/>
      <c r="ITM23" s="156"/>
      <c r="ITN23" s="143"/>
      <c r="ITO23" s="156"/>
      <c r="ITP23" s="143"/>
      <c r="ITQ23" s="156"/>
      <c r="ITR23" s="143"/>
      <c r="ITS23" s="156"/>
      <c r="ITT23" s="143"/>
      <c r="ITU23" s="156"/>
      <c r="ITV23" s="143"/>
      <c r="ITW23" s="156"/>
      <c r="ITX23" s="143"/>
      <c r="ITY23" s="156"/>
      <c r="ITZ23" s="143"/>
      <c r="IUA23" s="156"/>
      <c r="IUB23" s="143"/>
      <c r="IUC23" s="156"/>
      <c r="IUD23" s="143"/>
      <c r="IUE23" s="156"/>
      <c r="IUF23" s="143"/>
      <c r="IUG23" s="156"/>
      <c r="IUH23" s="143"/>
      <c r="IUI23" s="156"/>
      <c r="IUJ23" s="143"/>
      <c r="IUK23" s="156"/>
      <c r="IUL23" s="143"/>
      <c r="IUM23" s="156"/>
      <c r="IUN23" s="143"/>
      <c r="IUO23" s="156"/>
      <c r="IUP23" s="143"/>
      <c r="IUQ23" s="156"/>
      <c r="IUR23" s="143"/>
      <c r="IUS23" s="156"/>
      <c r="IUT23" s="143"/>
      <c r="IUU23" s="156"/>
      <c r="IUV23" s="143"/>
      <c r="IUW23" s="156"/>
      <c r="IUX23" s="143"/>
      <c r="IUY23" s="156"/>
      <c r="IUZ23" s="143"/>
      <c r="IVA23" s="156"/>
      <c r="IVB23" s="143"/>
      <c r="IVC23" s="156"/>
      <c r="IVD23" s="143"/>
      <c r="IVE23" s="156"/>
      <c r="IVF23" s="143"/>
      <c r="IVG23" s="156"/>
      <c r="IVH23" s="143"/>
      <c r="IVI23" s="156"/>
      <c r="IVJ23" s="143"/>
      <c r="IVK23" s="156"/>
      <c r="IVL23" s="143"/>
      <c r="IVM23" s="156"/>
      <c r="IVN23" s="143"/>
      <c r="IVO23" s="156"/>
      <c r="IVP23" s="143"/>
      <c r="IVQ23" s="156"/>
      <c r="IVR23" s="143"/>
      <c r="IVS23" s="156"/>
      <c r="IVT23" s="143"/>
      <c r="IVU23" s="156"/>
      <c r="IVV23" s="143"/>
      <c r="IVW23" s="156"/>
      <c r="IVX23" s="143"/>
      <c r="IVY23" s="156"/>
      <c r="IVZ23" s="143"/>
      <c r="IWA23" s="156"/>
      <c r="IWB23" s="143"/>
      <c r="IWC23" s="156"/>
      <c r="IWD23" s="143"/>
      <c r="IWE23" s="156"/>
      <c r="IWF23" s="143"/>
      <c r="IWG23" s="156"/>
      <c r="IWH23" s="143"/>
      <c r="IWI23" s="156"/>
      <c r="IWJ23" s="143"/>
      <c r="IWK23" s="156"/>
      <c r="IWL23" s="143"/>
      <c r="IWM23" s="156"/>
      <c r="IWN23" s="143"/>
      <c r="IWO23" s="156"/>
      <c r="IWP23" s="143"/>
      <c r="IWQ23" s="156"/>
      <c r="IWR23" s="143"/>
      <c r="IWS23" s="156"/>
      <c r="IWT23" s="143"/>
      <c r="IWU23" s="156"/>
      <c r="IWV23" s="143"/>
      <c r="IWW23" s="156"/>
      <c r="IWX23" s="143"/>
      <c r="IWY23" s="156"/>
      <c r="IWZ23" s="143"/>
      <c r="IXA23" s="156"/>
      <c r="IXB23" s="143"/>
      <c r="IXC23" s="156"/>
      <c r="IXD23" s="143"/>
      <c r="IXE23" s="156"/>
      <c r="IXF23" s="143"/>
      <c r="IXG23" s="156"/>
      <c r="IXH23" s="143"/>
      <c r="IXI23" s="156"/>
      <c r="IXJ23" s="143"/>
      <c r="IXK23" s="156"/>
      <c r="IXL23" s="143"/>
      <c r="IXM23" s="156"/>
      <c r="IXN23" s="143"/>
      <c r="IXO23" s="156"/>
      <c r="IXP23" s="143"/>
      <c r="IXQ23" s="156"/>
      <c r="IXR23" s="143"/>
      <c r="IXS23" s="156"/>
      <c r="IXT23" s="143"/>
      <c r="IXU23" s="156"/>
      <c r="IXV23" s="143"/>
      <c r="IXW23" s="156"/>
      <c r="IXX23" s="143"/>
      <c r="IXY23" s="156"/>
      <c r="IXZ23" s="143"/>
      <c r="IYA23" s="156"/>
      <c r="IYB23" s="143"/>
      <c r="IYC23" s="156"/>
      <c r="IYD23" s="143"/>
      <c r="IYE23" s="156"/>
      <c r="IYF23" s="143"/>
      <c r="IYG23" s="156"/>
      <c r="IYH23" s="143"/>
      <c r="IYI23" s="156"/>
      <c r="IYJ23" s="143"/>
      <c r="IYK23" s="156"/>
      <c r="IYL23" s="143"/>
      <c r="IYM23" s="156"/>
      <c r="IYN23" s="143"/>
      <c r="IYO23" s="156"/>
      <c r="IYP23" s="143"/>
      <c r="IYQ23" s="156"/>
      <c r="IYR23" s="143"/>
      <c r="IYS23" s="156"/>
      <c r="IYT23" s="143"/>
      <c r="IYU23" s="156"/>
      <c r="IYV23" s="143"/>
      <c r="IYW23" s="156"/>
      <c r="IYX23" s="143"/>
      <c r="IYY23" s="156"/>
      <c r="IYZ23" s="143"/>
      <c r="IZA23" s="156"/>
      <c r="IZB23" s="143"/>
      <c r="IZC23" s="156"/>
      <c r="IZD23" s="143"/>
      <c r="IZE23" s="156"/>
      <c r="IZF23" s="143"/>
      <c r="IZG23" s="156"/>
      <c r="IZH23" s="143"/>
      <c r="IZI23" s="156"/>
      <c r="IZJ23" s="143"/>
      <c r="IZK23" s="156"/>
      <c r="IZL23" s="143"/>
      <c r="IZM23" s="156"/>
      <c r="IZN23" s="143"/>
      <c r="IZO23" s="156"/>
      <c r="IZP23" s="143"/>
      <c r="IZQ23" s="156"/>
      <c r="IZR23" s="143"/>
      <c r="IZS23" s="156"/>
      <c r="IZT23" s="143"/>
      <c r="IZU23" s="156"/>
      <c r="IZV23" s="143"/>
      <c r="IZW23" s="156"/>
      <c r="IZX23" s="143"/>
      <c r="IZY23" s="156"/>
      <c r="IZZ23" s="143"/>
      <c r="JAA23" s="156"/>
      <c r="JAB23" s="143"/>
      <c r="JAC23" s="156"/>
      <c r="JAD23" s="143"/>
      <c r="JAE23" s="156"/>
      <c r="JAF23" s="143"/>
      <c r="JAG23" s="156"/>
      <c r="JAH23" s="143"/>
      <c r="JAI23" s="156"/>
      <c r="JAJ23" s="143"/>
      <c r="JAK23" s="156"/>
      <c r="JAL23" s="143"/>
      <c r="JAM23" s="156"/>
      <c r="JAN23" s="143"/>
      <c r="JAO23" s="156"/>
      <c r="JAP23" s="143"/>
      <c r="JAQ23" s="156"/>
      <c r="JAR23" s="143"/>
      <c r="JAS23" s="156"/>
      <c r="JAT23" s="143"/>
      <c r="JAU23" s="156"/>
      <c r="JAV23" s="143"/>
      <c r="JAW23" s="156"/>
      <c r="JAX23" s="143"/>
      <c r="JAY23" s="156"/>
      <c r="JAZ23" s="143"/>
      <c r="JBA23" s="156"/>
      <c r="JBB23" s="143"/>
      <c r="JBC23" s="156"/>
      <c r="JBD23" s="143"/>
      <c r="JBE23" s="156"/>
      <c r="JBF23" s="143"/>
      <c r="JBG23" s="156"/>
      <c r="JBH23" s="143"/>
      <c r="JBI23" s="156"/>
      <c r="JBJ23" s="143"/>
      <c r="JBK23" s="156"/>
      <c r="JBL23" s="143"/>
      <c r="JBM23" s="156"/>
      <c r="JBN23" s="143"/>
      <c r="JBO23" s="156"/>
      <c r="JBP23" s="143"/>
      <c r="JBQ23" s="156"/>
      <c r="JBR23" s="143"/>
      <c r="JBS23" s="156"/>
      <c r="JBT23" s="143"/>
      <c r="JBU23" s="156"/>
      <c r="JBV23" s="143"/>
      <c r="JBW23" s="156"/>
      <c r="JBX23" s="143"/>
      <c r="JBY23" s="156"/>
      <c r="JBZ23" s="143"/>
      <c r="JCA23" s="156"/>
      <c r="JCB23" s="143"/>
      <c r="JCC23" s="156"/>
      <c r="JCD23" s="143"/>
      <c r="JCE23" s="156"/>
      <c r="JCF23" s="143"/>
      <c r="JCG23" s="156"/>
      <c r="JCH23" s="143"/>
      <c r="JCI23" s="156"/>
      <c r="JCJ23" s="143"/>
      <c r="JCK23" s="156"/>
      <c r="JCL23" s="143"/>
      <c r="JCM23" s="156"/>
      <c r="JCN23" s="143"/>
      <c r="JCO23" s="156"/>
      <c r="JCP23" s="143"/>
      <c r="JCQ23" s="156"/>
      <c r="JCR23" s="143"/>
      <c r="JCS23" s="156"/>
      <c r="JCT23" s="143"/>
      <c r="JCU23" s="156"/>
      <c r="JCV23" s="143"/>
      <c r="JCW23" s="156"/>
      <c r="JCX23" s="143"/>
      <c r="JCY23" s="156"/>
      <c r="JCZ23" s="143"/>
      <c r="JDA23" s="156"/>
      <c r="JDB23" s="143"/>
      <c r="JDC23" s="156"/>
      <c r="JDD23" s="143"/>
      <c r="JDE23" s="156"/>
      <c r="JDF23" s="143"/>
      <c r="JDG23" s="156"/>
      <c r="JDH23" s="143"/>
      <c r="JDI23" s="156"/>
      <c r="JDJ23" s="143"/>
      <c r="JDK23" s="156"/>
      <c r="JDL23" s="143"/>
      <c r="JDM23" s="156"/>
      <c r="JDN23" s="143"/>
      <c r="JDO23" s="156"/>
      <c r="JDP23" s="143"/>
      <c r="JDQ23" s="156"/>
      <c r="JDR23" s="143"/>
      <c r="JDS23" s="156"/>
      <c r="JDT23" s="143"/>
      <c r="JDU23" s="156"/>
      <c r="JDV23" s="143"/>
      <c r="JDW23" s="156"/>
      <c r="JDX23" s="143"/>
      <c r="JDY23" s="156"/>
      <c r="JDZ23" s="143"/>
      <c r="JEA23" s="156"/>
      <c r="JEB23" s="143"/>
      <c r="JEC23" s="156"/>
      <c r="JED23" s="143"/>
      <c r="JEE23" s="156"/>
      <c r="JEF23" s="143"/>
      <c r="JEG23" s="156"/>
      <c r="JEH23" s="143"/>
      <c r="JEI23" s="156"/>
      <c r="JEJ23" s="143"/>
      <c r="JEK23" s="156"/>
      <c r="JEL23" s="143"/>
      <c r="JEM23" s="156"/>
      <c r="JEN23" s="143"/>
      <c r="JEO23" s="156"/>
      <c r="JEP23" s="143"/>
      <c r="JEQ23" s="156"/>
      <c r="JER23" s="143"/>
      <c r="JES23" s="156"/>
      <c r="JET23" s="143"/>
      <c r="JEU23" s="156"/>
      <c r="JEV23" s="143"/>
      <c r="JEW23" s="156"/>
      <c r="JEX23" s="143"/>
      <c r="JEY23" s="156"/>
      <c r="JEZ23" s="143"/>
      <c r="JFA23" s="156"/>
      <c r="JFB23" s="143"/>
      <c r="JFC23" s="156"/>
      <c r="JFD23" s="143"/>
      <c r="JFE23" s="156"/>
      <c r="JFF23" s="143"/>
      <c r="JFG23" s="156"/>
      <c r="JFH23" s="143"/>
      <c r="JFI23" s="156"/>
      <c r="JFJ23" s="143"/>
      <c r="JFK23" s="156"/>
      <c r="JFL23" s="143"/>
      <c r="JFM23" s="156"/>
      <c r="JFN23" s="143"/>
      <c r="JFO23" s="156"/>
      <c r="JFP23" s="143"/>
      <c r="JFQ23" s="156"/>
      <c r="JFR23" s="143"/>
      <c r="JFS23" s="156"/>
      <c r="JFT23" s="143"/>
      <c r="JFU23" s="156"/>
      <c r="JFV23" s="143"/>
      <c r="JFW23" s="156"/>
      <c r="JFX23" s="143"/>
      <c r="JFY23" s="156"/>
      <c r="JFZ23" s="143"/>
      <c r="JGA23" s="156"/>
      <c r="JGB23" s="143"/>
      <c r="JGC23" s="156"/>
      <c r="JGD23" s="143"/>
      <c r="JGE23" s="156"/>
      <c r="JGF23" s="143"/>
      <c r="JGG23" s="156"/>
      <c r="JGH23" s="143"/>
      <c r="JGI23" s="156"/>
      <c r="JGJ23" s="143"/>
      <c r="JGK23" s="156"/>
      <c r="JGL23" s="143"/>
      <c r="JGM23" s="156"/>
      <c r="JGN23" s="143"/>
      <c r="JGO23" s="156"/>
      <c r="JGP23" s="143"/>
      <c r="JGQ23" s="156"/>
      <c r="JGR23" s="143"/>
      <c r="JGS23" s="156"/>
      <c r="JGT23" s="143"/>
      <c r="JGU23" s="156"/>
      <c r="JGV23" s="143"/>
      <c r="JGW23" s="156"/>
      <c r="JGX23" s="143"/>
      <c r="JGY23" s="156"/>
      <c r="JGZ23" s="143"/>
      <c r="JHA23" s="156"/>
      <c r="JHB23" s="143"/>
      <c r="JHC23" s="156"/>
      <c r="JHD23" s="143"/>
      <c r="JHE23" s="156"/>
      <c r="JHF23" s="143"/>
      <c r="JHG23" s="156"/>
      <c r="JHH23" s="143"/>
      <c r="JHI23" s="156"/>
      <c r="JHJ23" s="143"/>
      <c r="JHK23" s="156"/>
      <c r="JHL23" s="143"/>
      <c r="JHM23" s="156"/>
      <c r="JHN23" s="143"/>
      <c r="JHO23" s="156"/>
      <c r="JHP23" s="143"/>
      <c r="JHQ23" s="156"/>
      <c r="JHR23" s="143"/>
      <c r="JHS23" s="156"/>
      <c r="JHT23" s="143"/>
      <c r="JHU23" s="156"/>
      <c r="JHV23" s="143"/>
      <c r="JHW23" s="156"/>
      <c r="JHX23" s="143"/>
      <c r="JHY23" s="156"/>
      <c r="JHZ23" s="143"/>
      <c r="JIA23" s="156"/>
      <c r="JIB23" s="143"/>
      <c r="JIC23" s="156"/>
      <c r="JID23" s="143"/>
      <c r="JIE23" s="156"/>
      <c r="JIF23" s="143"/>
      <c r="JIG23" s="156"/>
      <c r="JIH23" s="143"/>
      <c r="JII23" s="156"/>
      <c r="JIJ23" s="143"/>
      <c r="JIK23" s="156"/>
      <c r="JIL23" s="143"/>
      <c r="JIM23" s="156"/>
      <c r="JIN23" s="143"/>
      <c r="JIO23" s="156"/>
      <c r="JIP23" s="143"/>
      <c r="JIQ23" s="156"/>
      <c r="JIR23" s="143"/>
      <c r="JIS23" s="156"/>
      <c r="JIT23" s="143"/>
      <c r="JIU23" s="156"/>
      <c r="JIV23" s="143"/>
      <c r="JIW23" s="156"/>
      <c r="JIX23" s="143"/>
      <c r="JIY23" s="156"/>
      <c r="JIZ23" s="143"/>
      <c r="JJA23" s="156"/>
      <c r="JJB23" s="143"/>
      <c r="JJC23" s="156"/>
      <c r="JJD23" s="143"/>
      <c r="JJE23" s="156"/>
      <c r="JJF23" s="143"/>
      <c r="JJG23" s="156"/>
      <c r="JJH23" s="143"/>
      <c r="JJI23" s="156"/>
      <c r="JJJ23" s="143"/>
      <c r="JJK23" s="156"/>
      <c r="JJL23" s="143"/>
      <c r="JJM23" s="156"/>
      <c r="JJN23" s="143"/>
      <c r="JJO23" s="156"/>
      <c r="JJP23" s="143"/>
      <c r="JJQ23" s="156"/>
      <c r="JJR23" s="143"/>
      <c r="JJS23" s="156"/>
      <c r="JJT23" s="143"/>
      <c r="JJU23" s="156"/>
      <c r="JJV23" s="143"/>
      <c r="JJW23" s="156"/>
      <c r="JJX23" s="143"/>
      <c r="JJY23" s="156"/>
      <c r="JJZ23" s="143"/>
      <c r="JKA23" s="156"/>
      <c r="JKB23" s="143"/>
      <c r="JKC23" s="156"/>
      <c r="JKD23" s="143"/>
      <c r="JKE23" s="156"/>
      <c r="JKF23" s="143"/>
      <c r="JKG23" s="156"/>
      <c r="JKH23" s="143"/>
      <c r="JKI23" s="156"/>
      <c r="JKJ23" s="143"/>
      <c r="JKK23" s="156"/>
      <c r="JKL23" s="143"/>
      <c r="JKM23" s="156"/>
      <c r="JKN23" s="143"/>
      <c r="JKO23" s="156"/>
      <c r="JKP23" s="143"/>
      <c r="JKQ23" s="156"/>
      <c r="JKR23" s="143"/>
      <c r="JKS23" s="156"/>
      <c r="JKT23" s="143"/>
      <c r="JKU23" s="156"/>
      <c r="JKV23" s="143"/>
      <c r="JKW23" s="156"/>
      <c r="JKX23" s="143"/>
      <c r="JKY23" s="156"/>
      <c r="JKZ23" s="143"/>
      <c r="JLA23" s="156"/>
      <c r="JLB23" s="143"/>
      <c r="JLC23" s="156"/>
      <c r="JLD23" s="143"/>
      <c r="JLE23" s="156"/>
      <c r="JLF23" s="143"/>
      <c r="JLG23" s="156"/>
      <c r="JLH23" s="143"/>
      <c r="JLI23" s="156"/>
      <c r="JLJ23" s="143"/>
      <c r="JLK23" s="156"/>
      <c r="JLL23" s="143"/>
      <c r="JLM23" s="156"/>
      <c r="JLN23" s="143"/>
      <c r="JLO23" s="156"/>
      <c r="JLP23" s="143"/>
      <c r="JLQ23" s="156"/>
      <c r="JLR23" s="143"/>
      <c r="JLS23" s="156"/>
      <c r="JLT23" s="143"/>
      <c r="JLU23" s="156"/>
      <c r="JLV23" s="143"/>
      <c r="JLW23" s="156"/>
      <c r="JLX23" s="143"/>
      <c r="JLY23" s="156"/>
      <c r="JLZ23" s="143"/>
      <c r="JMA23" s="156"/>
      <c r="JMB23" s="143"/>
      <c r="JMC23" s="156"/>
      <c r="JMD23" s="143"/>
      <c r="JME23" s="156"/>
      <c r="JMF23" s="143"/>
      <c r="JMG23" s="156"/>
      <c r="JMH23" s="143"/>
      <c r="JMI23" s="156"/>
      <c r="JMJ23" s="143"/>
      <c r="JMK23" s="156"/>
      <c r="JML23" s="143"/>
      <c r="JMM23" s="156"/>
      <c r="JMN23" s="143"/>
      <c r="JMO23" s="156"/>
      <c r="JMP23" s="143"/>
      <c r="JMQ23" s="156"/>
      <c r="JMR23" s="143"/>
      <c r="JMS23" s="156"/>
      <c r="JMT23" s="143"/>
      <c r="JMU23" s="156"/>
      <c r="JMV23" s="143"/>
      <c r="JMW23" s="156"/>
      <c r="JMX23" s="143"/>
      <c r="JMY23" s="156"/>
      <c r="JMZ23" s="143"/>
      <c r="JNA23" s="156"/>
      <c r="JNB23" s="143"/>
      <c r="JNC23" s="156"/>
      <c r="JND23" s="143"/>
      <c r="JNE23" s="156"/>
      <c r="JNF23" s="143"/>
      <c r="JNG23" s="156"/>
      <c r="JNH23" s="143"/>
      <c r="JNI23" s="156"/>
      <c r="JNJ23" s="143"/>
      <c r="JNK23" s="156"/>
      <c r="JNL23" s="143"/>
      <c r="JNM23" s="156"/>
      <c r="JNN23" s="143"/>
      <c r="JNO23" s="156"/>
      <c r="JNP23" s="143"/>
      <c r="JNQ23" s="156"/>
      <c r="JNR23" s="143"/>
      <c r="JNS23" s="156"/>
      <c r="JNT23" s="143"/>
      <c r="JNU23" s="156"/>
      <c r="JNV23" s="143"/>
      <c r="JNW23" s="156"/>
      <c r="JNX23" s="143"/>
      <c r="JNY23" s="156"/>
      <c r="JNZ23" s="143"/>
      <c r="JOA23" s="156"/>
      <c r="JOB23" s="143"/>
      <c r="JOC23" s="156"/>
      <c r="JOD23" s="143"/>
      <c r="JOE23" s="156"/>
      <c r="JOF23" s="143"/>
      <c r="JOG23" s="156"/>
      <c r="JOH23" s="143"/>
      <c r="JOI23" s="156"/>
      <c r="JOJ23" s="143"/>
      <c r="JOK23" s="156"/>
      <c r="JOL23" s="143"/>
      <c r="JOM23" s="156"/>
      <c r="JON23" s="143"/>
      <c r="JOO23" s="156"/>
      <c r="JOP23" s="143"/>
      <c r="JOQ23" s="156"/>
      <c r="JOR23" s="143"/>
      <c r="JOS23" s="156"/>
      <c r="JOT23" s="143"/>
      <c r="JOU23" s="156"/>
      <c r="JOV23" s="143"/>
      <c r="JOW23" s="156"/>
      <c r="JOX23" s="143"/>
      <c r="JOY23" s="156"/>
      <c r="JOZ23" s="143"/>
      <c r="JPA23" s="156"/>
      <c r="JPB23" s="143"/>
      <c r="JPC23" s="156"/>
      <c r="JPD23" s="143"/>
      <c r="JPE23" s="156"/>
      <c r="JPF23" s="143"/>
      <c r="JPG23" s="156"/>
      <c r="JPH23" s="143"/>
      <c r="JPI23" s="156"/>
      <c r="JPJ23" s="143"/>
      <c r="JPK23" s="156"/>
      <c r="JPL23" s="143"/>
      <c r="JPM23" s="156"/>
      <c r="JPN23" s="143"/>
      <c r="JPO23" s="156"/>
      <c r="JPP23" s="143"/>
      <c r="JPQ23" s="156"/>
      <c r="JPR23" s="143"/>
      <c r="JPS23" s="156"/>
      <c r="JPT23" s="143"/>
      <c r="JPU23" s="156"/>
      <c r="JPV23" s="143"/>
      <c r="JPW23" s="156"/>
      <c r="JPX23" s="143"/>
      <c r="JPY23" s="156"/>
      <c r="JPZ23" s="143"/>
      <c r="JQA23" s="156"/>
      <c r="JQB23" s="143"/>
      <c r="JQC23" s="156"/>
      <c r="JQD23" s="143"/>
      <c r="JQE23" s="156"/>
      <c r="JQF23" s="143"/>
      <c r="JQG23" s="156"/>
      <c r="JQH23" s="143"/>
      <c r="JQI23" s="156"/>
      <c r="JQJ23" s="143"/>
      <c r="JQK23" s="156"/>
      <c r="JQL23" s="143"/>
      <c r="JQM23" s="156"/>
      <c r="JQN23" s="143"/>
      <c r="JQO23" s="156"/>
      <c r="JQP23" s="143"/>
      <c r="JQQ23" s="156"/>
      <c r="JQR23" s="143"/>
      <c r="JQS23" s="156"/>
      <c r="JQT23" s="143"/>
      <c r="JQU23" s="156"/>
      <c r="JQV23" s="143"/>
      <c r="JQW23" s="156"/>
      <c r="JQX23" s="143"/>
      <c r="JQY23" s="156"/>
      <c r="JQZ23" s="143"/>
      <c r="JRA23" s="156"/>
      <c r="JRB23" s="143"/>
      <c r="JRC23" s="156"/>
      <c r="JRD23" s="143"/>
      <c r="JRE23" s="156"/>
      <c r="JRF23" s="143"/>
      <c r="JRG23" s="156"/>
      <c r="JRH23" s="143"/>
      <c r="JRI23" s="156"/>
      <c r="JRJ23" s="143"/>
      <c r="JRK23" s="156"/>
      <c r="JRL23" s="143"/>
      <c r="JRM23" s="156"/>
      <c r="JRN23" s="143"/>
      <c r="JRO23" s="156"/>
      <c r="JRP23" s="143"/>
      <c r="JRQ23" s="156"/>
      <c r="JRR23" s="143"/>
      <c r="JRS23" s="156"/>
      <c r="JRT23" s="143"/>
      <c r="JRU23" s="156"/>
      <c r="JRV23" s="143"/>
      <c r="JRW23" s="156"/>
      <c r="JRX23" s="143"/>
      <c r="JRY23" s="156"/>
      <c r="JRZ23" s="143"/>
      <c r="JSA23" s="156"/>
      <c r="JSB23" s="143"/>
      <c r="JSC23" s="156"/>
      <c r="JSD23" s="143"/>
      <c r="JSE23" s="156"/>
      <c r="JSF23" s="143"/>
      <c r="JSG23" s="156"/>
      <c r="JSH23" s="143"/>
      <c r="JSI23" s="156"/>
      <c r="JSJ23" s="143"/>
      <c r="JSK23" s="156"/>
      <c r="JSL23" s="143"/>
      <c r="JSM23" s="156"/>
      <c r="JSN23" s="143"/>
      <c r="JSO23" s="156"/>
      <c r="JSP23" s="143"/>
      <c r="JSQ23" s="156"/>
      <c r="JSR23" s="143"/>
      <c r="JSS23" s="156"/>
      <c r="JST23" s="143"/>
      <c r="JSU23" s="156"/>
      <c r="JSV23" s="143"/>
      <c r="JSW23" s="156"/>
      <c r="JSX23" s="143"/>
      <c r="JSY23" s="156"/>
      <c r="JSZ23" s="143"/>
      <c r="JTA23" s="156"/>
      <c r="JTB23" s="143"/>
      <c r="JTC23" s="156"/>
      <c r="JTD23" s="143"/>
      <c r="JTE23" s="156"/>
      <c r="JTF23" s="143"/>
      <c r="JTG23" s="156"/>
      <c r="JTH23" s="143"/>
      <c r="JTI23" s="156"/>
      <c r="JTJ23" s="143"/>
      <c r="JTK23" s="156"/>
      <c r="JTL23" s="143"/>
      <c r="JTM23" s="156"/>
      <c r="JTN23" s="143"/>
      <c r="JTO23" s="156"/>
      <c r="JTP23" s="143"/>
      <c r="JTQ23" s="156"/>
      <c r="JTR23" s="143"/>
      <c r="JTS23" s="156"/>
      <c r="JTT23" s="143"/>
      <c r="JTU23" s="156"/>
      <c r="JTV23" s="143"/>
      <c r="JTW23" s="156"/>
      <c r="JTX23" s="143"/>
      <c r="JTY23" s="156"/>
      <c r="JTZ23" s="143"/>
      <c r="JUA23" s="156"/>
      <c r="JUB23" s="143"/>
      <c r="JUC23" s="156"/>
      <c r="JUD23" s="143"/>
      <c r="JUE23" s="156"/>
      <c r="JUF23" s="143"/>
      <c r="JUG23" s="156"/>
      <c r="JUH23" s="143"/>
      <c r="JUI23" s="156"/>
      <c r="JUJ23" s="143"/>
      <c r="JUK23" s="156"/>
      <c r="JUL23" s="143"/>
      <c r="JUM23" s="156"/>
      <c r="JUN23" s="143"/>
      <c r="JUO23" s="156"/>
      <c r="JUP23" s="143"/>
      <c r="JUQ23" s="156"/>
      <c r="JUR23" s="143"/>
      <c r="JUS23" s="156"/>
      <c r="JUT23" s="143"/>
      <c r="JUU23" s="156"/>
      <c r="JUV23" s="143"/>
      <c r="JUW23" s="156"/>
      <c r="JUX23" s="143"/>
      <c r="JUY23" s="156"/>
      <c r="JUZ23" s="143"/>
      <c r="JVA23" s="156"/>
      <c r="JVB23" s="143"/>
      <c r="JVC23" s="156"/>
      <c r="JVD23" s="143"/>
      <c r="JVE23" s="156"/>
      <c r="JVF23" s="143"/>
      <c r="JVG23" s="156"/>
      <c r="JVH23" s="143"/>
      <c r="JVI23" s="156"/>
      <c r="JVJ23" s="143"/>
      <c r="JVK23" s="156"/>
      <c r="JVL23" s="143"/>
      <c r="JVM23" s="156"/>
      <c r="JVN23" s="143"/>
      <c r="JVO23" s="156"/>
      <c r="JVP23" s="143"/>
      <c r="JVQ23" s="156"/>
      <c r="JVR23" s="143"/>
      <c r="JVS23" s="156"/>
      <c r="JVT23" s="143"/>
      <c r="JVU23" s="156"/>
      <c r="JVV23" s="143"/>
      <c r="JVW23" s="156"/>
      <c r="JVX23" s="143"/>
      <c r="JVY23" s="156"/>
      <c r="JVZ23" s="143"/>
      <c r="JWA23" s="156"/>
      <c r="JWB23" s="143"/>
      <c r="JWC23" s="156"/>
      <c r="JWD23" s="143"/>
      <c r="JWE23" s="156"/>
      <c r="JWF23" s="143"/>
      <c r="JWG23" s="156"/>
      <c r="JWH23" s="143"/>
      <c r="JWI23" s="156"/>
      <c r="JWJ23" s="143"/>
      <c r="JWK23" s="156"/>
      <c r="JWL23" s="143"/>
      <c r="JWM23" s="156"/>
      <c r="JWN23" s="143"/>
      <c r="JWO23" s="156"/>
      <c r="JWP23" s="143"/>
      <c r="JWQ23" s="156"/>
      <c r="JWR23" s="143"/>
      <c r="JWS23" s="156"/>
      <c r="JWT23" s="143"/>
      <c r="JWU23" s="156"/>
      <c r="JWV23" s="143"/>
      <c r="JWW23" s="156"/>
      <c r="JWX23" s="143"/>
      <c r="JWY23" s="156"/>
      <c r="JWZ23" s="143"/>
      <c r="JXA23" s="156"/>
      <c r="JXB23" s="143"/>
      <c r="JXC23" s="156"/>
      <c r="JXD23" s="143"/>
      <c r="JXE23" s="156"/>
      <c r="JXF23" s="143"/>
      <c r="JXG23" s="156"/>
      <c r="JXH23" s="143"/>
      <c r="JXI23" s="156"/>
      <c r="JXJ23" s="143"/>
      <c r="JXK23" s="156"/>
      <c r="JXL23" s="143"/>
      <c r="JXM23" s="156"/>
      <c r="JXN23" s="143"/>
      <c r="JXO23" s="156"/>
      <c r="JXP23" s="143"/>
      <c r="JXQ23" s="156"/>
      <c r="JXR23" s="143"/>
      <c r="JXS23" s="156"/>
      <c r="JXT23" s="143"/>
      <c r="JXU23" s="156"/>
      <c r="JXV23" s="143"/>
      <c r="JXW23" s="156"/>
      <c r="JXX23" s="143"/>
      <c r="JXY23" s="156"/>
      <c r="JXZ23" s="143"/>
      <c r="JYA23" s="156"/>
      <c r="JYB23" s="143"/>
      <c r="JYC23" s="156"/>
      <c r="JYD23" s="143"/>
      <c r="JYE23" s="156"/>
      <c r="JYF23" s="143"/>
      <c r="JYG23" s="156"/>
      <c r="JYH23" s="143"/>
      <c r="JYI23" s="156"/>
      <c r="JYJ23" s="143"/>
      <c r="JYK23" s="156"/>
      <c r="JYL23" s="143"/>
      <c r="JYM23" s="156"/>
      <c r="JYN23" s="143"/>
      <c r="JYO23" s="156"/>
      <c r="JYP23" s="143"/>
      <c r="JYQ23" s="156"/>
      <c r="JYR23" s="143"/>
      <c r="JYS23" s="156"/>
      <c r="JYT23" s="143"/>
      <c r="JYU23" s="156"/>
      <c r="JYV23" s="143"/>
      <c r="JYW23" s="156"/>
      <c r="JYX23" s="143"/>
      <c r="JYY23" s="156"/>
      <c r="JYZ23" s="143"/>
      <c r="JZA23" s="156"/>
      <c r="JZB23" s="143"/>
      <c r="JZC23" s="156"/>
      <c r="JZD23" s="143"/>
      <c r="JZE23" s="156"/>
      <c r="JZF23" s="143"/>
      <c r="JZG23" s="156"/>
      <c r="JZH23" s="143"/>
      <c r="JZI23" s="156"/>
      <c r="JZJ23" s="143"/>
      <c r="JZK23" s="156"/>
      <c r="JZL23" s="143"/>
      <c r="JZM23" s="156"/>
      <c r="JZN23" s="143"/>
      <c r="JZO23" s="156"/>
      <c r="JZP23" s="143"/>
      <c r="JZQ23" s="156"/>
      <c r="JZR23" s="143"/>
      <c r="JZS23" s="156"/>
      <c r="JZT23" s="143"/>
      <c r="JZU23" s="156"/>
      <c r="JZV23" s="143"/>
      <c r="JZW23" s="156"/>
      <c r="JZX23" s="143"/>
      <c r="JZY23" s="156"/>
      <c r="JZZ23" s="143"/>
      <c r="KAA23" s="156"/>
      <c r="KAB23" s="143"/>
      <c r="KAC23" s="156"/>
      <c r="KAD23" s="143"/>
      <c r="KAE23" s="156"/>
      <c r="KAF23" s="143"/>
      <c r="KAG23" s="156"/>
      <c r="KAH23" s="143"/>
      <c r="KAI23" s="156"/>
      <c r="KAJ23" s="143"/>
      <c r="KAK23" s="156"/>
      <c r="KAL23" s="143"/>
      <c r="KAM23" s="156"/>
      <c r="KAN23" s="143"/>
      <c r="KAO23" s="156"/>
      <c r="KAP23" s="143"/>
      <c r="KAQ23" s="156"/>
      <c r="KAR23" s="143"/>
      <c r="KAS23" s="156"/>
      <c r="KAT23" s="143"/>
      <c r="KAU23" s="156"/>
      <c r="KAV23" s="143"/>
      <c r="KAW23" s="156"/>
      <c r="KAX23" s="143"/>
      <c r="KAY23" s="156"/>
      <c r="KAZ23" s="143"/>
      <c r="KBA23" s="156"/>
      <c r="KBB23" s="143"/>
      <c r="KBC23" s="156"/>
      <c r="KBD23" s="143"/>
      <c r="KBE23" s="156"/>
      <c r="KBF23" s="143"/>
      <c r="KBG23" s="156"/>
      <c r="KBH23" s="143"/>
      <c r="KBI23" s="156"/>
      <c r="KBJ23" s="143"/>
      <c r="KBK23" s="156"/>
      <c r="KBL23" s="143"/>
      <c r="KBM23" s="156"/>
      <c r="KBN23" s="143"/>
      <c r="KBO23" s="156"/>
      <c r="KBP23" s="143"/>
      <c r="KBQ23" s="156"/>
      <c r="KBR23" s="143"/>
      <c r="KBS23" s="156"/>
      <c r="KBT23" s="143"/>
      <c r="KBU23" s="156"/>
      <c r="KBV23" s="143"/>
      <c r="KBW23" s="156"/>
      <c r="KBX23" s="143"/>
      <c r="KBY23" s="156"/>
      <c r="KBZ23" s="143"/>
      <c r="KCA23" s="156"/>
      <c r="KCB23" s="143"/>
      <c r="KCC23" s="156"/>
      <c r="KCD23" s="143"/>
      <c r="KCE23" s="156"/>
      <c r="KCF23" s="143"/>
      <c r="KCG23" s="156"/>
      <c r="KCH23" s="143"/>
      <c r="KCI23" s="156"/>
      <c r="KCJ23" s="143"/>
      <c r="KCK23" s="156"/>
      <c r="KCL23" s="143"/>
      <c r="KCM23" s="156"/>
      <c r="KCN23" s="143"/>
      <c r="KCO23" s="156"/>
      <c r="KCP23" s="143"/>
      <c r="KCQ23" s="156"/>
      <c r="KCR23" s="143"/>
      <c r="KCS23" s="156"/>
      <c r="KCT23" s="143"/>
      <c r="KCU23" s="156"/>
      <c r="KCV23" s="143"/>
      <c r="KCW23" s="156"/>
      <c r="KCX23" s="143"/>
      <c r="KCY23" s="156"/>
      <c r="KCZ23" s="143"/>
      <c r="KDA23" s="156"/>
      <c r="KDB23" s="143"/>
      <c r="KDC23" s="156"/>
      <c r="KDD23" s="143"/>
      <c r="KDE23" s="156"/>
      <c r="KDF23" s="143"/>
      <c r="KDG23" s="156"/>
      <c r="KDH23" s="143"/>
      <c r="KDI23" s="156"/>
      <c r="KDJ23" s="143"/>
      <c r="KDK23" s="156"/>
      <c r="KDL23" s="143"/>
      <c r="KDM23" s="156"/>
      <c r="KDN23" s="143"/>
      <c r="KDO23" s="156"/>
      <c r="KDP23" s="143"/>
      <c r="KDQ23" s="156"/>
      <c r="KDR23" s="143"/>
      <c r="KDS23" s="156"/>
      <c r="KDT23" s="143"/>
      <c r="KDU23" s="156"/>
      <c r="KDV23" s="143"/>
      <c r="KDW23" s="156"/>
      <c r="KDX23" s="143"/>
      <c r="KDY23" s="156"/>
      <c r="KDZ23" s="143"/>
      <c r="KEA23" s="156"/>
      <c r="KEB23" s="143"/>
      <c r="KEC23" s="156"/>
      <c r="KED23" s="143"/>
      <c r="KEE23" s="156"/>
      <c r="KEF23" s="143"/>
      <c r="KEG23" s="156"/>
      <c r="KEH23" s="143"/>
      <c r="KEI23" s="156"/>
      <c r="KEJ23" s="143"/>
      <c r="KEK23" s="156"/>
      <c r="KEL23" s="143"/>
      <c r="KEM23" s="156"/>
      <c r="KEN23" s="143"/>
      <c r="KEO23" s="156"/>
      <c r="KEP23" s="143"/>
      <c r="KEQ23" s="156"/>
      <c r="KER23" s="143"/>
      <c r="KES23" s="156"/>
      <c r="KET23" s="143"/>
      <c r="KEU23" s="156"/>
      <c r="KEV23" s="143"/>
      <c r="KEW23" s="156"/>
      <c r="KEX23" s="143"/>
      <c r="KEY23" s="156"/>
      <c r="KEZ23" s="143"/>
      <c r="KFA23" s="156"/>
      <c r="KFB23" s="143"/>
      <c r="KFC23" s="156"/>
      <c r="KFD23" s="143"/>
      <c r="KFE23" s="156"/>
      <c r="KFF23" s="143"/>
      <c r="KFG23" s="156"/>
      <c r="KFH23" s="143"/>
      <c r="KFI23" s="156"/>
      <c r="KFJ23" s="143"/>
      <c r="KFK23" s="156"/>
      <c r="KFL23" s="143"/>
      <c r="KFM23" s="156"/>
      <c r="KFN23" s="143"/>
      <c r="KFO23" s="156"/>
      <c r="KFP23" s="143"/>
      <c r="KFQ23" s="156"/>
      <c r="KFR23" s="143"/>
      <c r="KFS23" s="156"/>
      <c r="KFT23" s="143"/>
      <c r="KFU23" s="156"/>
      <c r="KFV23" s="143"/>
      <c r="KFW23" s="156"/>
      <c r="KFX23" s="143"/>
      <c r="KFY23" s="156"/>
      <c r="KFZ23" s="143"/>
      <c r="KGA23" s="156"/>
      <c r="KGB23" s="143"/>
      <c r="KGC23" s="156"/>
      <c r="KGD23" s="143"/>
      <c r="KGE23" s="156"/>
      <c r="KGF23" s="143"/>
      <c r="KGG23" s="156"/>
      <c r="KGH23" s="143"/>
      <c r="KGI23" s="156"/>
      <c r="KGJ23" s="143"/>
      <c r="KGK23" s="156"/>
      <c r="KGL23" s="143"/>
      <c r="KGM23" s="156"/>
      <c r="KGN23" s="143"/>
      <c r="KGO23" s="156"/>
      <c r="KGP23" s="143"/>
      <c r="KGQ23" s="156"/>
      <c r="KGR23" s="143"/>
      <c r="KGS23" s="156"/>
      <c r="KGT23" s="143"/>
      <c r="KGU23" s="156"/>
      <c r="KGV23" s="143"/>
      <c r="KGW23" s="156"/>
      <c r="KGX23" s="143"/>
      <c r="KGY23" s="156"/>
      <c r="KGZ23" s="143"/>
      <c r="KHA23" s="156"/>
      <c r="KHB23" s="143"/>
      <c r="KHC23" s="156"/>
      <c r="KHD23" s="143"/>
      <c r="KHE23" s="156"/>
      <c r="KHF23" s="143"/>
      <c r="KHG23" s="156"/>
      <c r="KHH23" s="143"/>
      <c r="KHI23" s="156"/>
      <c r="KHJ23" s="143"/>
      <c r="KHK23" s="156"/>
      <c r="KHL23" s="143"/>
      <c r="KHM23" s="156"/>
      <c r="KHN23" s="143"/>
      <c r="KHO23" s="156"/>
      <c r="KHP23" s="143"/>
      <c r="KHQ23" s="156"/>
      <c r="KHR23" s="143"/>
      <c r="KHS23" s="156"/>
      <c r="KHT23" s="143"/>
      <c r="KHU23" s="156"/>
      <c r="KHV23" s="143"/>
      <c r="KHW23" s="156"/>
      <c r="KHX23" s="143"/>
      <c r="KHY23" s="156"/>
      <c r="KHZ23" s="143"/>
      <c r="KIA23" s="156"/>
      <c r="KIB23" s="143"/>
      <c r="KIC23" s="156"/>
      <c r="KID23" s="143"/>
      <c r="KIE23" s="156"/>
      <c r="KIF23" s="143"/>
      <c r="KIG23" s="156"/>
      <c r="KIH23" s="143"/>
      <c r="KII23" s="156"/>
      <c r="KIJ23" s="143"/>
      <c r="KIK23" s="156"/>
      <c r="KIL23" s="143"/>
      <c r="KIM23" s="156"/>
      <c r="KIN23" s="143"/>
      <c r="KIO23" s="156"/>
      <c r="KIP23" s="143"/>
      <c r="KIQ23" s="156"/>
      <c r="KIR23" s="143"/>
      <c r="KIS23" s="156"/>
      <c r="KIT23" s="143"/>
      <c r="KIU23" s="156"/>
      <c r="KIV23" s="143"/>
      <c r="KIW23" s="156"/>
      <c r="KIX23" s="143"/>
      <c r="KIY23" s="156"/>
      <c r="KIZ23" s="143"/>
      <c r="KJA23" s="156"/>
      <c r="KJB23" s="143"/>
      <c r="KJC23" s="156"/>
      <c r="KJD23" s="143"/>
      <c r="KJE23" s="156"/>
      <c r="KJF23" s="143"/>
      <c r="KJG23" s="156"/>
      <c r="KJH23" s="143"/>
      <c r="KJI23" s="156"/>
      <c r="KJJ23" s="143"/>
      <c r="KJK23" s="156"/>
      <c r="KJL23" s="143"/>
      <c r="KJM23" s="156"/>
      <c r="KJN23" s="143"/>
      <c r="KJO23" s="156"/>
      <c r="KJP23" s="143"/>
      <c r="KJQ23" s="156"/>
      <c r="KJR23" s="143"/>
      <c r="KJS23" s="156"/>
      <c r="KJT23" s="143"/>
      <c r="KJU23" s="156"/>
      <c r="KJV23" s="143"/>
      <c r="KJW23" s="156"/>
      <c r="KJX23" s="143"/>
      <c r="KJY23" s="156"/>
      <c r="KJZ23" s="143"/>
      <c r="KKA23" s="156"/>
      <c r="KKB23" s="143"/>
      <c r="KKC23" s="156"/>
      <c r="KKD23" s="143"/>
      <c r="KKE23" s="156"/>
      <c r="KKF23" s="143"/>
      <c r="KKG23" s="156"/>
      <c r="KKH23" s="143"/>
      <c r="KKI23" s="156"/>
      <c r="KKJ23" s="143"/>
      <c r="KKK23" s="156"/>
      <c r="KKL23" s="143"/>
      <c r="KKM23" s="156"/>
      <c r="KKN23" s="143"/>
      <c r="KKO23" s="156"/>
      <c r="KKP23" s="143"/>
      <c r="KKQ23" s="156"/>
      <c r="KKR23" s="143"/>
      <c r="KKS23" s="156"/>
      <c r="KKT23" s="143"/>
      <c r="KKU23" s="156"/>
      <c r="KKV23" s="143"/>
      <c r="KKW23" s="156"/>
      <c r="KKX23" s="143"/>
      <c r="KKY23" s="156"/>
      <c r="KKZ23" s="143"/>
      <c r="KLA23" s="156"/>
      <c r="KLB23" s="143"/>
      <c r="KLC23" s="156"/>
      <c r="KLD23" s="143"/>
      <c r="KLE23" s="156"/>
      <c r="KLF23" s="143"/>
      <c r="KLG23" s="156"/>
      <c r="KLH23" s="143"/>
      <c r="KLI23" s="156"/>
      <c r="KLJ23" s="143"/>
      <c r="KLK23" s="156"/>
      <c r="KLL23" s="143"/>
      <c r="KLM23" s="156"/>
      <c r="KLN23" s="143"/>
      <c r="KLO23" s="156"/>
      <c r="KLP23" s="143"/>
      <c r="KLQ23" s="156"/>
      <c r="KLR23" s="143"/>
      <c r="KLS23" s="156"/>
      <c r="KLT23" s="143"/>
      <c r="KLU23" s="156"/>
      <c r="KLV23" s="143"/>
      <c r="KLW23" s="156"/>
      <c r="KLX23" s="143"/>
      <c r="KLY23" s="156"/>
      <c r="KLZ23" s="143"/>
      <c r="KMA23" s="156"/>
      <c r="KMB23" s="143"/>
      <c r="KMC23" s="156"/>
      <c r="KMD23" s="143"/>
      <c r="KME23" s="156"/>
      <c r="KMF23" s="143"/>
      <c r="KMG23" s="156"/>
      <c r="KMH23" s="143"/>
      <c r="KMI23" s="156"/>
      <c r="KMJ23" s="143"/>
      <c r="KMK23" s="156"/>
      <c r="KML23" s="143"/>
      <c r="KMM23" s="156"/>
      <c r="KMN23" s="143"/>
      <c r="KMO23" s="156"/>
      <c r="KMP23" s="143"/>
      <c r="KMQ23" s="156"/>
      <c r="KMR23" s="143"/>
      <c r="KMS23" s="156"/>
      <c r="KMT23" s="143"/>
      <c r="KMU23" s="156"/>
      <c r="KMV23" s="143"/>
      <c r="KMW23" s="156"/>
      <c r="KMX23" s="143"/>
      <c r="KMY23" s="156"/>
      <c r="KMZ23" s="143"/>
      <c r="KNA23" s="156"/>
      <c r="KNB23" s="143"/>
      <c r="KNC23" s="156"/>
      <c r="KND23" s="143"/>
      <c r="KNE23" s="156"/>
      <c r="KNF23" s="143"/>
      <c r="KNG23" s="156"/>
      <c r="KNH23" s="143"/>
      <c r="KNI23" s="156"/>
      <c r="KNJ23" s="143"/>
      <c r="KNK23" s="156"/>
      <c r="KNL23" s="143"/>
      <c r="KNM23" s="156"/>
      <c r="KNN23" s="143"/>
      <c r="KNO23" s="156"/>
      <c r="KNP23" s="143"/>
      <c r="KNQ23" s="156"/>
      <c r="KNR23" s="143"/>
      <c r="KNS23" s="156"/>
      <c r="KNT23" s="143"/>
      <c r="KNU23" s="156"/>
      <c r="KNV23" s="143"/>
      <c r="KNW23" s="156"/>
      <c r="KNX23" s="143"/>
      <c r="KNY23" s="156"/>
      <c r="KNZ23" s="143"/>
      <c r="KOA23" s="156"/>
      <c r="KOB23" s="143"/>
      <c r="KOC23" s="156"/>
      <c r="KOD23" s="143"/>
      <c r="KOE23" s="156"/>
      <c r="KOF23" s="143"/>
      <c r="KOG23" s="156"/>
      <c r="KOH23" s="143"/>
      <c r="KOI23" s="156"/>
      <c r="KOJ23" s="143"/>
      <c r="KOK23" s="156"/>
      <c r="KOL23" s="143"/>
      <c r="KOM23" s="156"/>
      <c r="KON23" s="143"/>
      <c r="KOO23" s="156"/>
      <c r="KOP23" s="143"/>
      <c r="KOQ23" s="156"/>
      <c r="KOR23" s="143"/>
      <c r="KOS23" s="156"/>
      <c r="KOT23" s="143"/>
      <c r="KOU23" s="156"/>
      <c r="KOV23" s="143"/>
      <c r="KOW23" s="156"/>
      <c r="KOX23" s="143"/>
      <c r="KOY23" s="156"/>
      <c r="KOZ23" s="143"/>
      <c r="KPA23" s="156"/>
      <c r="KPB23" s="143"/>
      <c r="KPC23" s="156"/>
      <c r="KPD23" s="143"/>
      <c r="KPE23" s="156"/>
      <c r="KPF23" s="143"/>
      <c r="KPG23" s="156"/>
      <c r="KPH23" s="143"/>
      <c r="KPI23" s="156"/>
      <c r="KPJ23" s="143"/>
      <c r="KPK23" s="156"/>
      <c r="KPL23" s="143"/>
      <c r="KPM23" s="156"/>
      <c r="KPN23" s="143"/>
      <c r="KPO23" s="156"/>
      <c r="KPP23" s="143"/>
      <c r="KPQ23" s="156"/>
      <c r="KPR23" s="143"/>
      <c r="KPS23" s="156"/>
      <c r="KPT23" s="143"/>
      <c r="KPU23" s="156"/>
      <c r="KPV23" s="143"/>
      <c r="KPW23" s="156"/>
      <c r="KPX23" s="143"/>
      <c r="KPY23" s="156"/>
      <c r="KPZ23" s="143"/>
      <c r="KQA23" s="156"/>
      <c r="KQB23" s="143"/>
      <c r="KQC23" s="156"/>
      <c r="KQD23" s="143"/>
      <c r="KQE23" s="156"/>
      <c r="KQF23" s="143"/>
      <c r="KQG23" s="156"/>
      <c r="KQH23" s="143"/>
      <c r="KQI23" s="156"/>
      <c r="KQJ23" s="143"/>
      <c r="KQK23" s="156"/>
      <c r="KQL23" s="143"/>
      <c r="KQM23" s="156"/>
      <c r="KQN23" s="143"/>
      <c r="KQO23" s="156"/>
      <c r="KQP23" s="143"/>
      <c r="KQQ23" s="156"/>
      <c r="KQR23" s="143"/>
      <c r="KQS23" s="156"/>
      <c r="KQT23" s="143"/>
      <c r="KQU23" s="156"/>
      <c r="KQV23" s="143"/>
      <c r="KQW23" s="156"/>
      <c r="KQX23" s="143"/>
      <c r="KQY23" s="156"/>
      <c r="KQZ23" s="143"/>
      <c r="KRA23" s="156"/>
      <c r="KRB23" s="143"/>
      <c r="KRC23" s="156"/>
      <c r="KRD23" s="143"/>
      <c r="KRE23" s="156"/>
      <c r="KRF23" s="143"/>
      <c r="KRG23" s="156"/>
      <c r="KRH23" s="143"/>
      <c r="KRI23" s="156"/>
      <c r="KRJ23" s="143"/>
      <c r="KRK23" s="156"/>
      <c r="KRL23" s="143"/>
      <c r="KRM23" s="156"/>
      <c r="KRN23" s="143"/>
      <c r="KRO23" s="156"/>
      <c r="KRP23" s="143"/>
      <c r="KRQ23" s="156"/>
      <c r="KRR23" s="143"/>
      <c r="KRS23" s="156"/>
      <c r="KRT23" s="143"/>
      <c r="KRU23" s="156"/>
      <c r="KRV23" s="143"/>
      <c r="KRW23" s="156"/>
      <c r="KRX23" s="143"/>
      <c r="KRY23" s="156"/>
      <c r="KRZ23" s="143"/>
      <c r="KSA23" s="156"/>
      <c r="KSB23" s="143"/>
      <c r="KSC23" s="156"/>
      <c r="KSD23" s="143"/>
      <c r="KSE23" s="156"/>
      <c r="KSF23" s="143"/>
      <c r="KSG23" s="156"/>
      <c r="KSH23" s="143"/>
      <c r="KSI23" s="156"/>
      <c r="KSJ23" s="143"/>
      <c r="KSK23" s="156"/>
      <c r="KSL23" s="143"/>
      <c r="KSM23" s="156"/>
      <c r="KSN23" s="143"/>
      <c r="KSO23" s="156"/>
      <c r="KSP23" s="143"/>
      <c r="KSQ23" s="156"/>
      <c r="KSR23" s="143"/>
      <c r="KSS23" s="156"/>
      <c r="KST23" s="143"/>
      <c r="KSU23" s="156"/>
      <c r="KSV23" s="143"/>
      <c r="KSW23" s="156"/>
      <c r="KSX23" s="143"/>
      <c r="KSY23" s="156"/>
      <c r="KSZ23" s="143"/>
      <c r="KTA23" s="156"/>
      <c r="KTB23" s="143"/>
      <c r="KTC23" s="156"/>
      <c r="KTD23" s="143"/>
      <c r="KTE23" s="156"/>
      <c r="KTF23" s="143"/>
      <c r="KTG23" s="156"/>
      <c r="KTH23" s="143"/>
      <c r="KTI23" s="156"/>
      <c r="KTJ23" s="143"/>
      <c r="KTK23" s="156"/>
      <c r="KTL23" s="143"/>
      <c r="KTM23" s="156"/>
      <c r="KTN23" s="143"/>
      <c r="KTO23" s="156"/>
      <c r="KTP23" s="143"/>
      <c r="KTQ23" s="156"/>
      <c r="KTR23" s="143"/>
      <c r="KTS23" s="156"/>
      <c r="KTT23" s="143"/>
      <c r="KTU23" s="156"/>
      <c r="KTV23" s="143"/>
      <c r="KTW23" s="156"/>
      <c r="KTX23" s="143"/>
      <c r="KTY23" s="156"/>
      <c r="KTZ23" s="143"/>
      <c r="KUA23" s="156"/>
      <c r="KUB23" s="143"/>
      <c r="KUC23" s="156"/>
      <c r="KUD23" s="143"/>
      <c r="KUE23" s="156"/>
      <c r="KUF23" s="143"/>
      <c r="KUG23" s="156"/>
      <c r="KUH23" s="143"/>
      <c r="KUI23" s="156"/>
      <c r="KUJ23" s="143"/>
      <c r="KUK23" s="156"/>
      <c r="KUL23" s="143"/>
      <c r="KUM23" s="156"/>
      <c r="KUN23" s="143"/>
      <c r="KUO23" s="156"/>
      <c r="KUP23" s="143"/>
      <c r="KUQ23" s="156"/>
      <c r="KUR23" s="143"/>
      <c r="KUS23" s="156"/>
      <c r="KUT23" s="143"/>
      <c r="KUU23" s="156"/>
      <c r="KUV23" s="143"/>
      <c r="KUW23" s="156"/>
      <c r="KUX23" s="143"/>
      <c r="KUY23" s="156"/>
      <c r="KUZ23" s="143"/>
      <c r="KVA23" s="156"/>
      <c r="KVB23" s="143"/>
      <c r="KVC23" s="156"/>
      <c r="KVD23" s="143"/>
      <c r="KVE23" s="156"/>
      <c r="KVF23" s="143"/>
      <c r="KVG23" s="156"/>
      <c r="KVH23" s="143"/>
      <c r="KVI23" s="156"/>
      <c r="KVJ23" s="143"/>
      <c r="KVK23" s="156"/>
      <c r="KVL23" s="143"/>
      <c r="KVM23" s="156"/>
      <c r="KVN23" s="143"/>
      <c r="KVO23" s="156"/>
      <c r="KVP23" s="143"/>
      <c r="KVQ23" s="156"/>
      <c r="KVR23" s="143"/>
      <c r="KVS23" s="156"/>
      <c r="KVT23" s="143"/>
      <c r="KVU23" s="156"/>
      <c r="KVV23" s="143"/>
      <c r="KVW23" s="156"/>
      <c r="KVX23" s="143"/>
      <c r="KVY23" s="156"/>
      <c r="KVZ23" s="143"/>
      <c r="KWA23" s="156"/>
      <c r="KWB23" s="143"/>
      <c r="KWC23" s="156"/>
      <c r="KWD23" s="143"/>
      <c r="KWE23" s="156"/>
      <c r="KWF23" s="143"/>
      <c r="KWG23" s="156"/>
      <c r="KWH23" s="143"/>
      <c r="KWI23" s="156"/>
      <c r="KWJ23" s="143"/>
      <c r="KWK23" s="156"/>
      <c r="KWL23" s="143"/>
      <c r="KWM23" s="156"/>
      <c r="KWN23" s="143"/>
      <c r="KWO23" s="156"/>
      <c r="KWP23" s="143"/>
      <c r="KWQ23" s="156"/>
      <c r="KWR23" s="143"/>
      <c r="KWS23" s="156"/>
      <c r="KWT23" s="143"/>
      <c r="KWU23" s="156"/>
      <c r="KWV23" s="143"/>
      <c r="KWW23" s="156"/>
      <c r="KWX23" s="143"/>
      <c r="KWY23" s="156"/>
      <c r="KWZ23" s="143"/>
      <c r="KXA23" s="156"/>
      <c r="KXB23" s="143"/>
      <c r="KXC23" s="156"/>
      <c r="KXD23" s="143"/>
      <c r="KXE23" s="156"/>
      <c r="KXF23" s="143"/>
      <c r="KXG23" s="156"/>
      <c r="KXH23" s="143"/>
      <c r="KXI23" s="156"/>
      <c r="KXJ23" s="143"/>
      <c r="KXK23" s="156"/>
      <c r="KXL23" s="143"/>
      <c r="KXM23" s="156"/>
      <c r="KXN23" s="143"/>
      <c r="KXO23" s="156"/>
      <c r="KXP23" s="143"/>
      <c r="KXQ23" s="156"/>
      <c r="KXR23" s="143"/>
      <c r="KXS23" s="156"/>
      <c r="KXT23" s="143"/>
      <c r="KXU23" s="156"/>
      <c r="KXV23" s="143"/>
      <c r="KXW23" s="156"/>
      <c r="KXX23" s="143"/>
      <c r="KXY23" s="156"/>
      <c r="KXZ23" s="143"/>
      <c r="KYA23" s="156"/>
      <c r="KYB23" s="143"/>
      <c r="KYC23" s="156"/>
      <c r="KYD23" s="143"/>
      <c r="KYE23" s="156"/>
      <c r="KYF23" s="143"/>
      <c r="KYG23" s="156"/>
      <c r="KYH23" s="143"/>
      <c r="KYI23" s="156"/>
      <c r="KYJ23" s="143"/>
      <c r="KYK23" s="156"/>
      <c r="KYL23" s="143"/>
      <c r="KYM23" s="156"/>
      <c r="KYN23" s="143"/>
      <c r="KYO23" s="156"/>
      <c r="KYP23" s="143"/>
      <c r="KYQ23" s="156"/>
      <c r="KYR23" s="143"/>
      <c r="KYS23" s="156"/>
      <c r="KYT23" s="143"/>
      <c r="KYU23" s="156"/>
      <c r="KYV23" s="143"/>
      <c r="KYW23" s="156"/>
      <c r="KYX23" s="143"/>
      <c r="KYY23" s="156"/>
      <c r="KYZ23" s="143"/>
      <c r="KZA23" s="156"/>
      <c r="KZB23" s="143"/>
      <c r="KZC23" s="156"/>
      <c r="KZD23" s="143"/>
      <c r="KZE23" s="156"/>
      <c r="KZF23" s="143"/>
      <c r="KZG23" s="156"/>
      <c r="KZH23" s="143"/>
      <c r="KZI23" s="156"/>
      <c r="KZJ23" s="143"/>
      <c r="KZK23" s="156"/>
      <c r="KZL23" s="143"/>
      <c r="KZM23" s="156"/>
      <c r="KZN23" s="143"/>
      <c r="KZO23" s="156"/>
      <c r="KZP23" s="143"/>
      <c r="KZQ23" s="156"/>
      <c r="KZR23" s="143"/>
      <c r="KZS23" s="156"/>
      <c r="KZT23" s="143"/>
      <c r="KZU23" s="156"/>
      <c r="KZV23" s="143"/>
      <c r="KZW23" s="156"/>
      <c r="KZX23" s="143"/>
      <c r="KZY23" s="156"/>
      <c r="KZZ23" s="143"/>
      <c r="LAA23" s="156"/>
      <c r="LAB23" s="143"/>
      <c r="LAC23" s="156"/>
      <c r="LAD23" s="143"/>
      <c r="LAE23" s="156"/>
      <c r="LAF23" s="143"/>
      <c r="LAG23" s="156"/>
      <c r="LAH23" s="143"/>
      <c r="LAI23" s="156"/>
      <c r="LAJ23" s="143"/>
      <c r="LAK23" s="156"/>
      <c r="LAL23" s="143"/>
      <c r="LAM23" s="156"/>
      <c r="LAN23" s="143"/>
      <c r="LAO23" s="156"/>
      <c r="LAP23" s="143"/>
      <c r="LAQ23" s="156"/>
      <c r="LAR23" s="143"/>
      <c r="LAS23" s="156"/>
      <c r="LAT23" s="143"/>
      <c r="LAU23" s="156"/>
      <c r="LAV23" s="143"/>
      <c r="LAW23" s="156"/>
      <c r="LAX23" s="143"/>
      <c r="LAY23" s="156"/>
      <c r="LAZ23" s="143"/>
      <c r="LBA23" s="156"/>
      <c r="LBB23" s="143"/>
      <c r="LBC23" s="156"/>
      <c r="LBD23" s="143"/>
      <c r="LBE23" s="156"/>
      <c r="LBF23" s="143"/>
      <c r="LBG23" s="156"/>
      <c r="LBH23" s="143"/>
      <c r="LBI23" s="156"/>
      <c r="LBJ23" s="143"/>
      <c r="LBK23" s="156"/>
      <c r="LBL23" s="143"/>
      <c r="LBM23" s="156"/>
      <c r="LBN23" s="143"/>
      <c r="LBO23" s="156"/>
      <c r="LBP23" s="143"/>
      <c r="LBQ23" s="156"/>
      <c r="LBR23" s="143"/>
      <c r="LBS23" s="156"/>
      <c r="LBT23" s="143"/>
      <c r="LBU23" s="156"/>
      <c r="LBV23" s="143"/>
      <c r="LBW23" s="156"/>
      <c r="LBX23" s="143"/>
      <c r="LBY23" s="156"/>
      <c r="LBZ23" s="143"/>
      <c r="LCA23" s="156"/>
      <c r="LCB23" s="143"/>
      <c r="LCC23" s="156"/>
      <c r="LCD23" s="143"/>
      <c r="LCE23" s="156"/>
      <c r="LCF23" s="143"/>
      <c r="LCG23" s="156"/>
      <c r="LCH23" s="143"/>
      <c r="LCI23" s="156"/>
      <c r="LCJ23" s="143"/>
      <c r="LCK23" s="156"/>
      <c r="LCL23" s="143"/>
      <c r="LCM23" s="156"/>
      <c r="LCN23" s="143"/>
      <c r="LCO23" s="156"/>
      <c r="LCP23" s="143"/>
      <c r="LCQ23" s="156"/>
      <c r="LCR23" s="143"/>
      <c r="LCS23" s="156"/>
      <c r="LCT23" s="143"/>
      <c r="LCU23" s="156"/>
      <c r="LCV23" s="143"/>
      <c r="LCW23" s="156"/>
      <c r="LCX23" s="143"/>
      <c r="LCY23" s="156"/>
      <c r="LCZ23" s="143"/>
      <c r="LDA23" s="156"/>
      <c r="LDB23" s="143"/>
      <c r="LDC23" s="156"/>
      <c r="LDD23" s="143"/>
      <c r="LDE23" s="156"/>
      <c r="LDF23" s="143"/>
      <c r="LDG23" s="156"/>
      <c r="LDH23" s="143"/>
      <c r="LDI23" s="156"/>
      <c r="LDJ23" s="143"/>
      <c r="LDK23" s="156"/>
      <c r="LDL23" s="143"/>
      <c r="LDM23" s="156"/>
      <c r="LDN23" s="143"/>
      <c r="LDO23" s="156"/>
      <c r="LDP23" s="143"/>
      <c r="LDQ23" s="156"/>
      <c r="LDR23" s="143"/>
      <c r="LDS23" s="156"/>
      <c r="LDT23" s="143"/>
      <c r="LDU23" s="156"/>
      <c r="LDV23" s="143"/>
      <c r="LDW23" s="156"/>
      <c r="LDX23" s="143"/>
      <c r="LDY23" s="156"/>
      <c r="LDZ23" s="143"/>
      <c r="LEA23" s="156"/>
      <c r="LEB23" s="143"/>
      <c r="LEC23" s="156"/>
      <c r="LED23" s="143"/>
      <c r="LEE23" s="156"/>
      <c r="LEF23" s="143"/>
      <c r="LEG23" s="156"/>
      <c r="LEH23" s="143"/>
      <c r="LEI23" s="156"/>
      <c r="LEJ23" s="143"/>
      <c r="LEK23" s="156"/>
      <c r="LEL23" s="143"/>
      <c r="LEM23" s="156"/>
      <c r="LEN23" s="143"/>
      <c r="LEO23" s="156"/>
      <c r="LEP23" s="143"/>
      <c r="LEQ23" s="156"/>
      <c r="LER23" s="143"/>
      <c r="LES23" s="156"/>
      <c r="LET23" s="143"/>
      <c r="LEU23" s="156"/>
      <c r="LEV23" s="143"/>
      <c r="LEW23" s="156"/>
      <c r="LEX23" s="143"/>
      <c r="LEY23" s="156"/>
      <c r="LEZ23" s="143"/>
      <c r="LFA23" s="156"/>
      <c r="LFB23" s="143"/>
      <c r="LFC23" s="156"/>
      <c r="LFD23" s="143"/>
      <c r="LFE23" s="156"/>
      <c r="LFF23" s="143"/>
      <c r="LFG23" s="156"/>
      <c r="LFH23" s="143"/>
      <c r="LFI23" s="156"/>
      <c r="LFJ23" s="143"/>
      <c r="LFK23" s="156"/>
      <c r="LFL23" s="143"/>
      <c r="LFM23" s="156"/>
      <c r="LFN23" s="143"/>
      <c r="LFO23" s="156"/>
      <c r="LFP23" s="143"/>
      <c r="LFQ23" s="156"/>
      <c r="LFR23" s="143"/>
      <c r="LFS23" s="156"/>
      <c r="LFT23" s="143"/>
      <c r="LFU23" s="156"/>
      <c r="LFV23" s="143"/>
      <c r="LFW23" s="156"/>
      <c r="LFX23" s="143"/>
      <c r="LFY23" s="156"/>
      <c r="LFZ23" s="143"/>
      <c r="LGA23" s="156"/>
      <c r="LGB23" s="143"/>
      <c r="LGC23" s="156"/>
      <c r="LGD23" s="143"/>
      <c r="LGE23" s="156"/>
      <c r="LGF23" s="143"/>
      <c r="LGG23" s="156"/>
      <c r="LGH23" s="143"/>
      <c r="LGI23" s="156"/>
      <c r="LGJ23" s="143"/>
      <c r="LGK23" s="156"/>
      <c r="LGL23" s="143"/>
      <c r="LGM23" s="156"/>
      <c r="LGN23" s="143"/>
      <c r="LGO23" s="156"/>
      <c r="LGP23" s="143"/>
      <c r="LGQ23" s="156"/>
      <c r="LGR23" s="143"/>
      <c r="LGS23" s="156"/>
      <c r="LGT23" s="143"/>
      <c r="LGU23" s="156"/>
      <c r="LGV23" s="143"/>
      <c r="LGW23" s="156"/>
      <c r="LGX23" s="143"/>
      <c r="LGY23" s="156"/>
      <c r="LGZ23" s="143"/>
      <c r="LHA23" s="156"/>
      <c r="LHB23" s="143"/>
      <c r="LHC23" s="156"/>
      <c r="LHD23" s="143"/>
      <c r="LHE23" s="156"/>
      <c r="LHF23" s="143"/>
      <c r="LHG23" s="156"/>
      <c r="LHH23" s="143"/>
      <c r="LHI23" s="156"/>
      <c r="LHJ23" s="143"/>
      <c r="LHK23" s="156"/>
      <c r="LHL23" s="143"/>
      <c r="LHM23" s="156"/>
      <c r="LHN23" s="143"/>
      <c r="LHO23" s="156"/>
      <c r="LHP23" s="143"/>
      <c r="LHQ23" s="156"/>
      <c r="LHR23" s="143"/>
      <c r="LHS23" s="156"/>
      <c r="LHT23" s="143"/>
      <c r="LHU23" s="156"/>
      <c r="LHV23" s="143"/>
      <c r="LHW23" s="156"/>
      <c r="LHX23" s="143"/>
      <c r="LHY23" s="156"/>
      <c r="LHZ23" s="143"/>
      <c r="LIA23" s="156"/>
      <c r="LIB23" s="143"/>
      <c r="LIC23" s="156"/>
      <c r="LID23" s="143"/>
      <c r="LIE23" s="156"/>
      <c r="LIF23" s="143"/>
      <c r="LIG23" s="156"/>
      <c r="LIH23" s="143"/>
      <c r="LII23" s="156"/>
      <c r="LIJ23" s="143"/>
      <c r="LIK23" s="156"/>
      <c r="LIL23" s="143"/>
      <c r="LIM23" s="156"/>
      <c r="LIN23" s="143"/>
      <c r="LIO23" s="156"/>
      <c r="LIP23" s="143"/>
      <c r="LIQ23" s="156"/>
      <c r="LIR23" s="143"/>
      <c r="LIS23" s="156"/>
      <c r="LIT23" s="143"/>
      <c r="LIU23" s="156"/>
      <c r="LIV23" s="143"/>
      <c r="LIW23" s="156"/>
      <c r="LIX23" s="143"/>
      <c r="LIY23" s="156"/>
      <c r="LIZ23" s="143"/>
      <c r="LJA23" s="156"/>
      <c r="LJB23" s="143"/>
      <c r="LJC23" s="156"/>
      <c r="LJD23" s="143"/>
      <c r="LJE23" s="156"/>
      <c r="LJF23" s="143"/>
      <c r="LJG23" s="156"/>
      <c r="LJH23" s="143"/>
      <c r="LJI23" s="156"/>
      <c r="LJJ23" s="143"/>
      <c r="LJK23" s="156"/>
      <c r="LJL23" s="143"/>
      <c r="LJM23" s="156"/>
      <c r="LJN23" s="143"/>
      <c r="LJO23" s="156"/>
      <c r="LJP23" s="143"/>
      <c r="LJQ23" s="156"/>
      <c r="LJR23" s="143"/>
      <c r="LJS23" s="156"/>
      <c r="LJT23" s="143"/>
      <c r="LJU23" s="156"/>
      <c r="LJV23" s="143"/>
      <c r="LJW23" s="156"/>
      <c r="LJX23" s="143"/>
      <c r="LJY23" s="156"/>
      <c r="LJZ23" s="143"/>
      <c r="LKA23" s="156"/>
      <c r="LKB23" s="143"/>
      <c r="LKC23" s="156"/>
      <c r="LKD23" s="143"/>
      <c r="LKE23" s="156"/>
      <c r="LKF23" s="143"/>
      <c r="LKG23" s="156"/>
      <c r="LKH23" s="143"/>
      <c r="LKI23" s="156"/>
      <c r="LKJ23" s="143"/>
      <c r="LKK23" s="156"/>
      <c r="LKL23" s="143"/>
      <c r="LKM23" s="156"/>
      <c r="LKN23" s="143"/>
      <c r="LKO23" s="156"/>
      <c r="LKP23" s="143"/>
      <c r="LKQ23" s="156"/>
      <c r="LKR23" s="143"/>
      <c r="LKS23" s="156"/>
      <c r="LKT23" s="143"/>
      <c r="LKU23" s="156"/>
      <c r="LKV23" s="143"/>
      <c r="LKW23" s="156"/>
      <c r="LKX23" s="143"/>
      <c r="LKY23" s="156"/>
      <c r="LKZ23" s="143"/>
      <c r="LLA23" s="156"/>
      <c r="LLB23" s="143"/>
      <c r="LLC23" s="156"/>
      <c r="LLD23" s="143"/>
      <c r="LLE23" s="156"/>
      <c r="LLF23" s="143"/>
      <c r="LLG23" s="156"/>
      <c r="LLH23" s="143"/>
      <c r="LLI23" s="156"/>
      <c r="LLJ23" s="143"/>
      <c r="LLK23" s="156"/>
      <c r="LLL23" s="143"/>
      <c r="LLM23" s="156"/>
      <c r="LLN23" s="143"/>
      <c r="LLO23" s="156"/>
      <c r="LLP23" s="143"/>
      <c r="LLQ23" s="156"/>
      <c r="LLR23" s="143"/>
      <c r="LLS23" s="156"/>
      <c r="LLT23" s="143"/>
      <c r="LLU23" s="156"/>
      <c r="LLV23" s="143"/>
      <c r="LLW23" s="156"/>
      <c r="LLX23" s="143"/>
      <c r="LLY23" s="156"/>
      <c r="LLZ23" s="143"/>
      <c r="LMA23" s="156"/>
      <c r="LMB23" s="143"/>
      <c r="LMC23" s="156"/>
      <c r="LMD23" s="143"/>
      <c r="LME23" s="156"/>
      <c r="LMF23" s="143"/>
      <c r="LMG23" s="156"/>
      <c r="LMH23" s="143"/>
      <c r="LMI23" s="156"/>
      <c r="LMJ23" s="143"/>
      <c r="LMK23" s="156"/>
      <c r="LML23" s="143"/>
      <c r="LMM23" s="156"/>
      <c r="LMN23" s="143"/>
      <c r="LMO23" s="156"/>
      <c r="LMP23" s="143"/>
      <c r="LMQ23" s="156"/>
      <c r="LMR23" s="143"/>
      <c r="LMS23" s="156"/>
      <c r="LMT23" s="143"/>
      <c r="LMU23" s="156"/>
      <c r="LMV23" s="143"/>
      <c r="LMW23" s="156"/>
      <c r="LMX23" s="143"/>
      <c r="LMY23" s="156"/>
      <c r="LMZ23" s="143"/>
      <c r="LNA23" s="156"/>
      <c r="LNB23" s="143"/>
      <c r="LNC23" s="156"/>
      <c r="LND23" s="143"/>
      <c r="LNE23" s="156"/>
      <c r="LNF23" s="143"/>
      <c r="LNG23" s="156"/>
      <c r="LNH23" s="143"/>
      <c r="LNI23" s="156"/>
      <c r="LNJ23" s="143"/>
      <c r="LNK23" s="156"/>
      <c r="LNL23" s="143"/>
      <c r="LNM23" s="156"/>
      <c r="LNN23" s="143"/>
      <c r="LNO23" s="156"/>
      <c r="LNP23" s="143"/>
      <c r="LNQ23" s="156"/>
      <c r="LNR23" s="143"/>
      <c r="LNS23" s="156"/>
      <c r="LNT23" s="143"/>
      <c r="LNU23" s="156"/>
      <c r="LNV23" s="143"/>
      <c r="LNW23" s="156"/>
      <c r="LNX23" s="143"/>
      <c r="LNY23" s="156"/>
      <c r="LNZ23" s="143"/>
      <c r="LOA23" s="156"/>
      <c r="LOB23" s="143"/>
      <c r="LOC23" s="156"/>
      <c r="LOD23" s="143"/>
      <c r="LOE23" s="156"/>
      <c r="LOF23" s="143"/>
      <c r="LOG23" s="156"/>
      <c r="LOH23" s="143"/>
      <c r="LOI23" s="156"/>
      <c r="LOJ23" s="143"/>
      <c r="LOK23" s="156"/>
      <c r="LOL23" s="143"/>
      <c r="LOM23" s="156"/>
      <c r="LON23" s="143"/>
      <c r="LOO23" s="156"/>
      <c r="LOP23" s="143"/>
      <c r="LOQ23" s="156"/>
      <c r="LOR23" s="143"/>
      <c r="LOS23" s="156"/>
      <c r="LOT23" s="143"/>
      <c r="LOU23" s="156"/>
      <c r="LOV23" s="143"/>
      <c r="LOW23" s="156"/>
      <c r="LOX23" s="143"/>
      <c r="LOY23" s="156"/>
      <c r="LOZ23" s="143"/>
      <c r="LPA23" s="156"/>
      <c r="LPB23" s="143"/>
      <c r="LPC23" s="156"/>
      <c r="LPD23" s="143"/>
      <c r="LPE23" s="156"/>
      <c r="LPF23" s="143"/>
      <c r="LPG23" s="156"/>
      <c r="LPH23" s="143"/>
      <c r="LPI23" s="156"/>
      <c r="LPJ23" s="143"/>
      <c r="LPK23" s="156"/>
      <c r="LPL23" s="143"/>
      <c r="LPM23" s="156"/>
      <c r="LPN23" s="143"/>
      <c r="LPO23" s="156"/>
      <c r="LPP23" s="143"/>
      <c r="LPQ23" s="156"/>
      <c r="LPR23" s="143"/>
      <c r="LPS23" s="156"/>
      <c r="LPT23" s="143"/>
      <c r="LPU23" s="156"/>
      <c r="LPV23" s="143"/>
      <c r="LPW23" s="156"/>
      <c r="LPX23" s="143"/>
      <c r="LPY23" s="156"/>
      <c r="LPZ23" s="143"/>
      <c r="LQA23" s="156"/>
      <c r="LQB23" s="143"/>
      <c r="LQC23" s="156"/>
      <c r="LQD23" s="143"/>
      <c r="LQE23" s="156"/>
      <c r="LQF23" s="143"/>
      <c r="LQG23" s="156"/>
      <c r="LQH23" s="143"/>
      <c r="LQI23" s="156"/>
      <c r="LQJ23" s="143"/>
      <c r="LQK23" s="156"/>
      <c r="LQL23" s="143"/>
      <c r="LQM23" s="156"/>
      <c r="LQN23" s="143"/>
      <c r="LQO23" s="156"/>
      <c r="LQP23" s="143"/>
      <c r="LQQ23" s="156"/>
      <c r="LQR23" s="143"/>
      <c r="LQS23" s="156"/>
      <c r="LQT23" s="143"/>
      <c r="LQU23" s="156"/>
      <c r="LQV23" s="143"/>
      <c r="LQW23" s="156"/>
      <c r="LQX23" s="143"/>
      <c r="LQY23" s="156"/>
      <c r="LQZ23" s="143"/>
      <c r="LRA23" s="156"/>
      <c r="LRB23" s="143"/>
      <c r="LRC23" s="156"/>
      <c r="LRD23" s="143"/>
      <c r="LRE23" s="156"/>
      <c r="LRF23" s="143"/>
      <c r="LRG23" s="156"/>
      <c r="LRH23" s="143"/>
      <c r="LRI23" s="156"/>
      <c r="LRJ23" s="143"/>
      <c r="LRK23" s="156"/>
      <c r="LRL23" s="143"/>
      <c r="LRM23" s="156"/>
      <c r="LRN23" s="143"/>
      <c r="LRO23" s="156"/>
      <c r="LRP23" s="143"/>
      <c r="LRQ23" s="156"/>
      <c r="LRR23" s="143"/>
      <c r="LRS23" s="156"/>
      <c r="LRT23" s="143"/>
      <c r="LRU23" s="156"/>
      <c r="LRV23" s="143"/>
      <c r="LRW23" s="156"/>
      <c r="LRX23" s="143"/>
      <c r="LRY23" s="156"/>
      <c r="LRZ23" s="143"/>
      <c r="LSA23" s="156"/>
      <c r="LSB23" s="143"/>
      <c r="LSC23" s="156"/>
      <c r="LSD23" s="143"/>
      <c r="LSE23" s="156"/>
      <c r="LSF23" s="143"/>
      <c r="LSG23" s="156"/>
      <c r="LSH23" s="143"/>
      <c r="LSI23" s="156"/>
      <c r="LSJ23" s="143"/>
      <c r="LSK23" s="156"/>
      <c r="LSL23" s="143"/>
      <c r="LSM23" s="156"/>
      <c r="LSN23" s="143"/>
      <c r="LSO23" s="156"/>
      <c r="LSP23" s="143"/>
      <c r="LSQ23" s="156"/>
      <c r="LSR23" s="143"/>
      <c r="LSS23" s="156"/>
      <c r="LST23" s="143"/>
      <c r="LSU23" s="156"/>
      <c r="LSV23" s="143"/>
      <c r="LSW23" s="156"/>
      <c r="LSX23" s="143"/>
      <c r="LSY23" s="156"/>
      <c r="LSZ23" s="143"/>
      <c r="LTA23" s="156"/>
      <c r="LTB23" s="143"/>
      <c r="LTC23" s="156"/>
      <c r="LTD23" s="143"/>
      <c r="LTE23" s="156"/>
      <c r="LTF23" s="143"/>
      <c r="LTG23" s="156"/>
      <c r="LTH23" s="143"/>
      <c r="LTI23" s="156"/>
      <c r="LTJ23" s="143"/>
      <c r="LTK23" s="156"/>
      <c r="LTL23" s="143"/>
      <c r="LTM23" s="156"/>
      <c r="LTN23" s="143"/>
      <c r="LTO23" s="156"/>
      <c r="LTP23" s="143"/>
      <c r="LTQ23" s="156"/>
      <c r="LTR23" s="143"/>
      <c r="LTS23" s="156"/>
      <c r="LTT23" s="143"/>
      <c r="LTU23" s="156"/>
      <c r="LTV23" s="143"/>
      <c r="LTW23" s="156"/>
      <c r="LTX23" s="143"/>
      <c r="LTY23" s="156"/>
      <c r="LTZ23" s="143"/>
      <c r="LUA23" s="156"/>
      <c r="LUB23" s="143"/>
      <c r="LUC23" s="156"/>
      <c r="LUD23" s="143"/>
      <c r="LUE23" s="156"/>
      <c r="LUF23" s="143"/>
      <c r="LUG23" s="156"/>
      <c r="LUH23" s="143"/>
      <c r="LUI23" s="156"/>
      <c r="LUJ23" s="143"/>
      <c r="LUK23" s="156"/>
      <c r="LUL23" s="143"/>
      <c r="LUM23" s="156"/>
      <c r="LUN23" s="143"/>
      <c r="LUO23" s="156"/>
      <c r="LUP23" s="143"/>
      <c r="LUQ23" s="156"/>
      <c r="LUR23" s="143"/>
      <c r="LUS23" s="156"/>
      <c r="LUT23" s="143"/>
      <c r="LUU23" s="156"/>
      <c r="LUV23" s="143"/>
      <c r="LUW23" s="156"/>
      <c r="LUX23" s="143"/>
      <c r="LUY23" s="156"/>
      <c r="LUZ23" s="143"/>
      <c r="LVA23" s="156"/>
      <c r="LVB23" s="143"/>
      <c r="LVC23" s="156"/>
      <c r="LVD23" s="143"/>
      <c r="LVE23" s="156"/>
      <c r="LVF23" s="143"/>
      <c r="LVG23" s="156"/>
      <c r="LVH23" s="143"/>
      <c r="LVI23" s="156"/>
      <c r="LVJ23" s="143"/>
      <c r="LVK23" s="156"/>
      <c r="LVL23" s="143"/>
      <c r="LVM23" s="156"/>
      <c r="LVN23" s="143"/>
      <c r="LVO23" s="156"/>
      <c r="LVP23" s="143"/>
      <c r="LVQ23" s="156"/>
      <c r="LVR23" s="143"/>
      <c r="LVS23" s="156"/>
      <c r="LVT23" s="143"/>
      <c r="LVU23" s="156"/>
      <c r="LVV23" s="143"/>
      <c r="LVW23" s="156"/>
      <c r="LVX23" s="143"/>
      <c r="LVY23" s="156"/>
      <c r="LVZ23" s="143"/>
      <c r="LWA23" s="156"/>
      <c r="LWB23" s="143"/>
      <c r="LWC23" s="156"/>
      <c r="LWD23" s="143"/>
      <c r="LWE23" s="156"/>
      <c r="LWF23" s="143"/>
      <c r="LWG23" s="156"/>
      <c r="LWH23" s="143"/>
      <c r="LWI23" s="156"/>
      <c r="LWJ23" s="143"/>
      <c r="LWK23" s="156"/>
      <c r="LWL23" s="143"/>
      <c r="LWM23" s="156"/>
      <c r="LWN23" s="143"/>
      <c r="LWO23" s="156"/>
      <c r="LWP23" s="143"/>
      <c r="LWQ23" s="156"/>
      <c r="LWR23" s="143"/>
      <c r="LWS23" s="156"/>
      <c r="LWT23" s="143"/>
      <c r="LWU23" s="156"/>
      <c r="LWV23" s="143"/>
      <c r="LWW23" s="156"/>
      <c r="LWX23" s="143"/>
      <c r="LWY23" s="156"/>
      <c r="LWZ23" s="143"/>
      <c r="LXA23" s="156"/>
      <c r="LXB23" s="143"/>
      <c r="LXC23" s="156"/>
      <c r="LXD23" s="143"/>
      <c r="LXE23" s="156"/>
      <c r="LXF23" s="143"/>
      <c r="LXG23" s="156"/>
      <c r="LXH23" s="143"/>
      <c r="LXI23" s="156"/>
      <c r="LXJ23" s="143"/>
      <c r="LXK23" s="156"/>
      <c r="LXL23" s="143"/>
      <c r="LXM23" s="156"/>
      <c r="LXN23" s="143"/>
      <c r="LXO23" s="156"/>
      <c r="LXP23" s="143"/>
      <c r="LXQ23" s="156"/>
      <c r="LXR23" s="143"/>
      <c r="LXS23" s="156"/>
      <c r="LXT23" s="143"/>
      <c r="LXU23" s="156"/>
      <c r="LXV23" s="143"/>
      <c r="LXW23" s="156"/>
      <c r="LXX23" s="143"/>
      <c r="LXY23" s="156"/>
      <c r="LXZ23" s="143"/>
      <c r="LYA23" s="156"/>
      <c r="LYB23" s="143"/>
      <c r="LYC23" s="156"/>
      <c r="LYD23" s="143"/>
      <c r="LYE23" s="156"/>
      <c r="LYF23" s="143"/>
      <c r="LYG23" s="156"/>
      <c r="LYH23" s="143"/>
      <c r="LYI23" s="156"/>
      <c r="LYJ23" s="143"/>
      <c r="LYK23" s="156"/>
      <c r="LYL23" s="143"/>
      <c r="LYM23" s="156"/>
      <c r="LYN23" s="143"/>
      <c r="LYO23" s="156"/>
      <c r="LYP23" s="143"/>
      <c r="LYQ23" s="156"/>
      <c r="LYR23" s="143"/>
      <c r="LYS23" s="156"/>
      <c r="LYT23" s="143"/>
      <c r="LYU23" s="156"/>
      <c r="LYV23" s="143"/>
      <c r="LYW23" s="156"/>
      <c r="LYX23" s="143"/>
      <c r="LYY23" s="156"/>
      <c r="LYZ23" s="143"/>
      <c r="LZA23" s="156"/>
      <c r="LZB23" s="143"/>
      <c r="LZC23" s="156"/>
      <c r="LZD23" s="143"/>
      <c r="LZE23" s="156"/>
      <c r="LZF23" s="143"/>
      <c r="LZG23" s="156"/>
      <c r="LZH23" s="143"/>
      <c r="LZI23" s="156"/>
      <c r="LZJ23" s="143"/>
      <c r="LZK23" s="156"/>
      <c r="LZL23" s="143"/>
      <c r="LZM23" s="156"/>
      <c r="LZN23" s="143"/>
      <c r="LZO23" s="156"/>
      <c r="LZP23" s="143"/>
      <c r="LZQ23" s="156"/>
      <c r="LZR23" s="143"/>
      <c r="LZS23" s="156"/>
      <c r="LZT23" s="143"/>
      <c r="LZU23" s="156"/>
      <c r="LZV23" s="143"/>
      <c r="LZW23" s="156"/>
      <c r="LZX23" s="143"/>
      <c r="LZY23" s="156"/>
      <c r="LZZ23" s="143"/>
      <c r="MAA23" s="156"/>
      <c r="MAB23" s="143"/>
      <c r="MAC23" s="156"/>
      <c r="MAD23" s="143"/>
      <c r="MAE23" s="156"/>
      <c r="MAF23" s="143"/>
      <c r="MAG23" s="156"/>
      <c r="MAH23" s="143"/>
      <c r="MAI23" s="156"/>
      <c r="MAJ23" s="143"/>
      <c r="MAK23" s="156"/>
      <c r="MAL23" s="143"/>
      <c r="MAM23" s="156"/>
      <c r="MAN23" s="143"/>
      <c r="MAO23" s="156"/>
      <c r="MAP23" s="143"/>
      <c r="MAQ23" s="156"/>
      <c r="MAR23" s="143"/>
      <c r="MAS23" s="156"/>
      <c r="MAT23" s="143"/>
      <c r="MAU23" s="156"/>
      <c r="MAV23" s="143"/>
      <c r="MAW23" s="156"/>
      <c r="MAX23" s="143"/>
      <c r="MAY23" s="156"/>
      <c r="MAZ23" s="143"/>
      <c r="MBA23" s="156"/>
      <c r="MBB23" s="143"/>
      <c r="MBC23" s="156"/>
      <c r="MBD23" s="143"/>
      <c r="MBE23" s="156"/>
      <c r="MBF23" s="143"/>
      <c r="MBG23" s="156"/>
      <c r="MBH23" s="143"/>
      <c r="MBI23" s="156"/>
      <c r="MBJ23" s="143"/>
      <c r="MBK23" s="156"/>
      <c r="MBL23" s="143"/>
      <c r="MBM23" s="156"/>
      <c r="MBN23" s="143"/>
      <c r="MBO23" s="156"/>
      <c r="MBP23" s="143"/>
      <c r="MBQ23" s="156"/>
      <c r="MBR23" s="143"/>
      <c r="MBS23" s="156"/>
      <c r="MBT23" s="143"/>
      <c r="MBU23" s="156"/>
      <c r="MBV23" s="143"/>
      <c r="MBW23" s="156"/>
      <c r="MBX23" s="143"/>
      <c r="MBY23" s="156"/>
      <c r="MBZ23" s="143"/>
      <c r="MCA23" s="156"/>
      <c r="MCB23" s="143"/>
      <c r="MCC23" s="156"/>
      <c r="MCD23" s="143"/>
      <c r="MCE23" s="156"/>
      <c r="MCF23" s="143"/>
      <c r="MCG23" s="156"/>
      <c r="MCH23" s="143"/>
      <c r="MCI23" s="156"/>
      <c r="MCJ23" s="143"/>
      <c r="MCK23" s="156"/>
      <c r="MCL23" s="143"/>
      <c r="MCM23" s="156"/>
      <c r="MCN23" s="143"/>
      <c r="MCO23" s="156"/>
      <c r="MCP23" s="143"/>
      <c r="MCQ23" s="156"/>
      <c r="MCR23" s="143"/>
      <c r="MCS23" s="156"/>
      <c r="MCT23" s="143"/>
      <c r="MCU23" s="156"/>
      <c r="MCV23" s="143"/>
      <c r="MCW23" s="156"/>
      <c r="MCX23" s="143"/>
      <c r="MCY23" s="156"/>
      <c r="MCZ23" s="143"/>
      <c r="MDA23" s="156"/>
      <c r="MDB23" s="143"/>
      <c r="MDC23" s="156"/>
      <c r="MDD23" s="143"/>
      <c r="MDE23" s="156"/>
      <c r="MDF23" s="143"/>
      <c r="MDG23" s="156"/>
      <c r="MDH23" s="143"/>
      <c r="MDI23" s="156"/>
      <c r="MDJ23" s="143"/>
      <c r="MDK23" s="156"/>
      <c r="MDL23" s="143"/>
      <c r="MDM23" s="156"/>
      <c r="MDN23" s="143"/>
      <c r="MDO23" s="156"/>
      <c r="MDP23" s="143"/>
      <c r="MDQ23" s="156"/>
      <c r="MDR23" s="143"/>
      <c r="MDS23" s="156"/>
      <c r="MDT23" s="143"/>
      <c r="MDU23" s="156"/>
      <c r="MDV23" s="143"/>
      <c r="MDW23" s="156"/>
      <c r="MDX23" s="143"/>
      <c r="MDY23" s="156"/>
      <c r="MDZ23" s="143"/>
      <c r="MEA23" s="156"/>
      <c r="MEB23" s="143"/>
      <c r="MEC23" s="156"/>
      <c r="MED23" s="143"/>
      <c r="MEE23" s="156"/>
      <c r="MEF23" s="143"/>
      <c r="MEG23" s="156"/>
      <c r="MEH23" s="143"/>
      <c r="MEI23" s="156"/>
      <c r="MEJ23" s="143"/>
      <c r="MEK23" s="156"/>
      <c r="MEL23" s="143"/>
      <c r="MEM23" s="156"/>
      <c r="MEN23" s="143"/>
      <c r="MEO23" s="156"/>
      <c r="MEP23" s="143"/>
      <c r="MEQ23" s="156"/>
      <c r="MER23" s="143"/>
      <c r="MES23" s="156"/>
      <c r="MET23" s="143"/>
      <c r="MEU23" s="156"/>
      <c r="MEV23" s="143"/>
      <c r="MEW23" s="156"/>
      <c r="MEX23" s="143"/>
      <c r="MEY23" s="156"/>
      <c r="MEZ23" s="143"/>
      <c r="MFA23" s="156"/>
      <c r="MFB23" s="143"/>
      <c r="MFC23" s="156"/>
      <c r="MFD23" s="143"/>
      <c r="MFE23" s="156"/>
      <c r="MFF23" s="143"/>
      <c r="MFG23" s="156"/>
      <c r="MFH23" s="143"/>
      <c r="MFI23" s="156"/>
      <c r="MFJ23" s="143"/>
      <c r="MFK23" s="156"/>
      <c r="MFL23" s="143"/>
      <c r="MFM23" s="156"/>
      <c r="MFN23" s="143"/>
      <c r="MFO23" s="156"/>
      <c r="MFP23" s="143"/>
      <c r="MFQ23" s="156"/>
      <c r="MFR23" s="143"/>
      <c r="MFS23" s="156"/>
      <c r="MFT23" s="143"/>
      <c r="MFU23" s="156"/>
      <c r="MFV23" s="143"/>
      <c r="MFW23" s="156"/>
      <c r="MFX23" s="143"/>
      <c r="MFY23" s="156"/>
      <c r="MFZ23" s="143"/>
      <c r="MGA23" s="156"/>
      <c r="MGB23" s="143"/>
      <c r="MGC23" s="156"/>
      <c r="MGD23" s="143"/>
      <c r="MGE23" s="156"/>
      <c r="MGF23" s="143"/>
      <c r="MGG23" s="156"/>
      <c r="MGH23" s="143"/>
      <c r="MGI23" s="156"/>
      <c r="MGJ23" s="143"/>
      <c r="MGK23" s="156"/>
      <c r="MGL23" s="143"/>
      <c r="MGM23" s="156"/>
      <c r="MGN23" s="143"/>
      <c r="MGO23" s="156"/>
      <c r="MGP23" s="143"/>
      <c r="MGQ23" s="156"/>
      <c r="MGR23" s="143"/>
      <c r="MGS23" s="156"/>
      <c r="MGT23" s="143"/>
      <c r="MGU23" s="156"/>
      <c r="MGV23" s="143"/>
      <c r="MGW23" s="156"/>
      <c r="MGX23" s="143"/>
      <c r="MGY23" s="156"/>
      <c r="MGZ23" s="143"/>
      <c r="MHA23" s="156"/>
      <c r="MHB23" s="143"/>
      <c r="MHC23" s="156"/>
      <c r="MHD23" s="143"/>
      <c r="MHE23" s="156"/>
      <c r="MHF23" s="143"/>
      <c r="MHG23" s="156"/>
      <c r="MHH23" s="143"/>
      <c r="MHI23" s="156"/>
      <c r="MHJ23" s="143"/>
      <c r="MHK23" s="156"/>
      <c r="MHL23" s="143"/>
      <c r="MHM23" s="156"/>
      <c r="MHN23" s="143"/>
      <c r="MHO23" s="156"/>
      <c r="MHP23" s="143"/>
      <c r="MHQ23" s="156"/>
      <c r="MHR23" s="143"/>
      <c r="MHS23" s="156"/>
      <c r="MHT23" s="143"/>
      <c r="MHU23" s="156"/>
      <c r="MHV23" s="143"/>
      <c r="MHW23" s="156"/>
      <c r="MHX23" s="143"/>
      <c r="MHY23" s="156"/>
      <c r="MHZ23" s="143"/>
      <c r="MIA23" s="156"/>
      <c r="MIB23" s="143"/>
      <c r="MIC23" s="156"/>
      <c r="MID23" s="143"/>
      <c r="MIE23" s="156"/>
      <c r="MIF23" s="143"/>
      <c r="MIG23" s="156"/>
      <c r="MIH23" s="143"/>
      <c r="MII23" s="156"/>
      <c r="MIJ23" s="143"/>
      <c r="MIK23" s="156"/>
      <c r="MIL23" s="143"/>
      <c r="MIM23" s="156"/>
      <c r="MIN23" s="143"/>
      <c r="MIO23" s="156"/>
      <c r="MIP23" s="143"/>
      <c r="MIQ23" s="156"/>
      <c r="MIR23" s="143"/>
      <c r="MIS23" s="156"/>
      <c r="MIT23" s="143"/>
      <c r="MIU23" s="156"/>
      <c r="MIV23" s="143"/>
      <c r="MIW23" s="156"/>
      <c r="MIX23" s="143"/>
      <c r="MIY23" s="156"/>
      <c r="MIZ23" s="143"/>
      <c r="MJA23" s="156"/>
      <c r="MJB23" s="143"/>
      <c r="MJC23" s="156"/>
      <c r="MJD23" s="143"/>
      <c r="MJE23" s="156"/>
      <c r="MJF23" s="143"/>
      <c r="MJG23" s="156"/>
      <c r="MJH23" s="143"/>
      <c r="MJI23" s="156"/>
      <c r="MJJ23" s="143"/>
      <c r="MJK23" s="156"/>
      <c r="MJL23" s="143"/>
      <c r="MJM23" s="156"/>
      <c r="MJN23" s="143"/>
      <c r="MJO23" s="156"/>
      <c r="MJP23" s="143"/>
      <c r="MJQ23" s="156"/>
      <c r="MJR23" s="143"/>
      <c r="MJS23" s="156"/>
      <c r="MJT23" s="143"/>
      <c r="MJU23" s="156"/>
      <c r="MJV23" s="143"/>
      <c r="MJW23" s="156"/>
      <c r="MJX23" s="143"/>
      <c r="MJY23" s="156"/>
      <c r="MJZ23" s="143"/>
      <c r="MKA23" s="156"/>
      <c r="MKB23" s="143"/>
      <c r="MKC23" s="156"/>
      <c r="MKD23" s="143"/>
      <c r="MKE23" s="156"/>
      <c r="MKF23" s="143"/>
      <c r="MKG23" s="156"/>
      <c r="MKH23" s="143"/>
      <c r="MKI23" s="156"/>
      <c r="MKJ23" s="143"/>
      <c r="MKK23" s="156"/>
      <c r="MKL23" s="143"/>
      <c r="MKM23" s="156"/>
      <c r="MKN23" s="143"/>
      <c r="MKO23" s="156"/>
      <c r="MKP23" s="143"/>
      <c r="MKQ23" s="156"/>
      <c r="MKR23" s="143"/>
      <c r="MKS23" s="156"/>
      <c r="MKT23" s="143"/>
      <c r="MKU23" s="156"/>
      <c r="MKV23" s="143"/>
      <c r="MKW23" s="156"/>
      <c r="MKX23" s="143"/>
      <c r="MKY23" s="156"/>
      <c r="MKZ23" s="143"/>
      <c r="MLA23" s="156"/>
      <c r="MLB23" s="143"/>
      <c r="MLC23" s="156"/>
      <c r="MLD23" s="143"/>
      <c r="MLE23" s="156"/>
      <c r="MLF23" s="143"/>
      <c r="MLG23" s="156"/>
      <c r="MLH23" s="143"/>
      <c r="MLI23" s="156"/>
      <c r="MLJ23" s="143"/>
      <c r="MLK23" s="156"/>
      <c r="MLL23" s="143"/>
      <c r="MLM23" s="156"/>
      <c r="MLN23" s="143"/>
      <c r="MLO23" s="156"/>
      <c r="MLP23" s="143"/>
      <c r="MLQ23" s="156"/>
      <c r="MLR23" s="143"/>
      <c r="MLS23" s="156"/>
      <c r="MLT23" s="143"/>
      <c r="MLU23" s="156"/>
      <c r="MLV23" s="143"/>
      <c r="MLW23" s="156"/>
      <c r="MLX23" s="143"/>
      <c r="MLY23" s="156"/>
      <c r="MLZ23" s="143"/>
      <c r="MMA23" s="156"/>
      <c r="MMB23" s="143"/>
      <c r="MMC23" s="156"/>
      <c r="MMD23" s="143"/>
      <c r="MME23" s="156"/>
      <c r="MMF23" s="143"/>
      <c r="MMG23" s="156"/>
      <c r="MMH23" s="143"/>
      <c r="MMI23" s="156"/>
      <c r="MMJ23" s="143"/>
      <c r="MMK23" s="156"/>
      <c r="MML23" s="143"/>
      <c r="MMM23" s="156"/>
      <c r="MMN23" s="143"/>
      <c r="MMO23" s="156"/>
      <c r="MMP23" s="143"/>
      <c r="MMQ23" s="156"/>
      <c r="MMR23" s="143"/>
      <c r="MMS23" s="156"/>
      <c r="MMT23" s="143"/>
      <c r="MMU23" s="156"/>
      <c r="MMV23" s="143"/>
      <c r="MMW23" s="156"/>
      <c r="MMX23" s="143"/>
      <c r="MMY23" s="156"/>
      <c r="MMZ23" s="143"/>
      <c r="MNA23" s="156"/>
      <c r="MNB23" s="143"/>
      <c r="MNC23" s="156"/>
      <c r="MND23" s="143"/>
      <c r="MNE23" s="156"/>
      <c r="MNF23" s="143"/>
      <c r="MNG23" s="156"/>
      <c r="MNH23" s="143"/>
      <c r="MNI23" s="156"/>
      <c r="MNJ23" s="143"/>
      <c r="MNK23" s="156"/>
      <c r="MNL23" s="143"/>
      <c r="MNM23" s="156"/>
      <c r="MNN23" s="143"/>
      <c r="MNO23" s="156"/>
      <c r="MNP23" s="143"/>
      <c r="MNQ23" s="156"/>
      <c r="MNR23" s="143"/>
      <c r="MNS23" s="156"/>
      <c r="MNT23" s="143"/>
      <c r="MNU23" s="156"/>
      <c r="MNV23" s="143"/>
      <c r="MNW23" s="156"/>
      <c r="MNX23" s="143"/>
      <c r="MNY23" s="156"/>
      <c r="MNZ23" s="143"/>
      <c r="MOA23" s="156"/>
      <c r="MOB23" s="143"/>
      <c r="MOC23" s="156"/>
      <c r="MOD23" s="143"/>
      <c r="MOE23" s="156"/>
      <c r="MOF23" s="143"/>
      <c r="MOG23" s="156"/>
      <c r="MOH23" s="143"/>
      <c r="MOI23" s="156"/>
      <c r="MOJ23" s="143"/>
      <c r="MOK23" s="156"/>
      <c r="MOL23" s="143"/>
      <c r="MOM23" s="156"/>
      <c r="MON23" s="143"/>
      <c r="MOO23" s="156"/>
      <c r="MOP23" s="143"/>
      <c r="MOQ23" s="156"/>
      <c r="MOR23" s="143"/>
      <c r="MOS23" s="156"/>
      <c r="MOT23" s="143"/>
      <c r="MOU23" s="156"/>
      <c r="MOV23" s="143"/>
      <c r="MOW23" s="156"/>
      <c r="MOX23" s="143"/>
      <c r="MOY23" s="156"/>
      <c r="MOZ23" s="143"/>
      <c r="MPA23" s="156"/>
      <c r="MPB23" s="143"/>
      <c r="MPC23" s="156"/>
      <c r="MPD23" s="143"/>
      <c r="MPE23" s="156"/>
      <c r="MPF23" s="143"/>
      <c r="MPG23" s="156"/>
      <c r="MPH23" s="143"/>
      <c r="MPI23" s="156"/>
      <c r="MPJ23" s="143"/>
      <c r="MPK23" s="156"/>
      <c r="MPL23" s="143"/>
      <c r="MPM23" s="156"/>
      <c r="MPN23" s="143"/>
      <c r="MPO23" s="156"/>
      <c r="MPP23" s="143"/>
      <c r="MPQ23" s="156"/>
      <c r="MPR23" s="143"/>
      <c r="MPS23" s="156"/>
      <c r="MPT23" s="143"/>
      <c r="MPU23" s="156"/>
      <c r="MPV23" s="143"/>
      <c r="MPW23" s="156"/>
      <c r="MPX23" s="143"/>
      <c r="MPY23" s="156"/>
      <c r="MPZ23" s="143"/>
      <c r="MQA23" s="156"/>
      <c r="MQB23" s="143"/>
      <c r="MQC23" s="156"/>
      <c r="MQD23" s="143"/>
      <c r="MQE23" s="156"/>
      <c r="MQF23" s="143"/>
      <c r="MQG23" s="156"/>
      <c r="MQH23" s="143"/>
      <c r="MQI23" s="156"/>
      <c r="MQJ23" s="143"/>
      <c r="MQK23" s="156"/>
      <c r="MQL23" s="143"/>
      <c r="MQM23" s="156"/>
      <c r="MQN23" s="143"/>
      <c r="MQO23" s="156"/>
      <c r="MQP23" s="143"/>
      <c r="MQQ23" s="156"/>
      <c r="MQR23" s="143"/>
      <c r="MQS23" s="156"/>
      <c r="MQT23" s="143"/>
      <c r="MQU23" s="156"/>
      <c r="MQV23" s="143"/>
      <c r="MQW23" s="156"/>
      <c r="MQX23" s="143"/>
      <c r="MQY23" s="156"/>
      <c r="MQZ23" s="143"/>
      <c r="MRA23" s="156"/>
      <c r="MRB23" s="143"/>
      <c r="MRC23" s="156"/>
      <c r="MRD23" s="143"/>
      <c r="MRE23" s="156"/>
      <c r="MRF23" s="143"/>
      <c r="MRG23" s="156"/>
      <c r="MRH23" s="143"/>
      <c r="MRI23" s="156"/>
      <c r="MRJ23" s="143"/>
      <c r="MRK23" s="156"/>
      <c r="MRL23" s="143"/>
      <c r="MRM23" s="156"/>
      <c r="MRN23" s="143"/>
      <c r="MRO23" s="156"/>
      <c r="MRP23" s="143"/>
      <c r="MRQ23" s="156"/>
      <c r="MRR23" s="143"/>
      <c r="MRS23" s="156"/>
      <c r="MRT23" s="143"/>
      <c r="MRU23" s="156"/>
      <c r="MRV23" s="143"/>
      <c r="MRW23" s="156"/>
      <c r="MRX23" s="143"/>
      <c r="MRY23" s="156"/>
      <c r="MRZ23" s="143"/>
      <c r="MSA23" s="156"/>
      <c r="MSB23" s="143"/>
      <c r="MSC23" s="156"/>
      <c r="MSD23" s="143"/>
      <c r="MSE23" s="156"/>
      <c r="MSF23" s="143"/>
      <c r="MSG23" s="156"/>
      <c r="MSH23" s="143"/>
      <c r="MSI23" s="156"/>
      <c r="MSJ23" s="143"/>
      <c r="MSK23" s="156"/>
      <c r="MSL23" s="143"/>
      <c r="MSM23" s="156"/>
      <c r="MSN23" s="143"/>
      <c r="MSO23" s="156"/>
      <c r="MSP23" s="143"/>
      <c r="MSQ23" s="156"/>
      <c r="MSR23" s="143"/>
      <c r="MSS23" s="156"/>
      <c r="MST23" s="143"/>
      <c r="MSU23" s="156"/>
      <c r="MSV23" s="143"/>
      <c r="MSW23" s="156"/>
      <c r="MSX23" s="143"/>
      <c r="MSY23" s="156"/>
      <c r="MSZ23" s="143"/>
      <c r="MTA23" s="156"/>
      <c r="MTB23" s="143"/>
      <c r="MTC23" s="156"/>
      <c r="MTD23" s="143"/>
      <c r="MTE23" s="156"/>
      <c r="MTF23" s="143"/>
      <c r="MTG23" s="156"/>
      <c r="MTH23" s="143"/>
      <c r="MTI23" s="156"/>
      <c r="MTJ23" s="143"/>
      <c r="MTK23" s="156"/>
      <c r="MTL23" s="143"/>
      <c r="MTM23" s="156"/>
      <c r="MTN23" s="143"/>
      <c r="MTO23" s="156"/>
      <c r="MTP23" s="143"/>
      <c r="MTQ23" s="156"/>
      <c r="MTR23" s="143"/>
      <c r="MTS23" s="156"/>
      <c r="MTT23" s="143"/>
      <c r="MTU23" s="156"/>
      <c r="MTV23" s="143"/>
      <c r="MTW23" s="156"/>
      <c r="MTX23" s="143"/>
      <c r="MTY23" s="156"/>
      <c r="MTZ23" s="143"/>
      <c r="MUA23" s="156"/>
      <c r="MUB23" s="143"/>
      <c r="MUC23" s="156"/>
      <c r="MUD23" s="143"/>
      <c r="MUE23" s="156"/>
      <c r="MUF23" s="143"/>
      <c r="MUG23" s="156"/>
      <c r="MUH23" s="143"/>
      <c r="MUI23" s="156"/>
      <c r="MUJ23" s="143"/>
      <c r="MUK23" s="156"/>
      <c r="MUL23" s="143"/>
      <c r="MUM23" s="156"/>
      <c r="MUN23" s="143"/>
      <c r="MUO23" s="156"/>
      <c r="MUP23" s="143"/>
      <c r="MUQ23" s="156"/>
      <c r="MUR23" s="143"/>
      <c r="MUS23" s="156"/>
      <c r="MUT23" s="143"/>
      <c r="MUU23" s="156"/>
      <c r="MUV23" s="143"/>
      <c r="MUW23" s="156"/>
      <c r="MUX23" s="143"/>
      <c r="MUY23" s="156"/>
      <c r="MUZ23" s="143"/>
      <c r="MVA23" s="156"/>
      <c r="MVB23" s="143"/>
      <c r="MVC23" s="156"/>
      <c r="MVD23" s="143"/>
      <c r="MVE23" s="156"/>
      <c r="MVF23" s="143"/>
      <c r="MVG23" s="156"/>
      <c r="MVH23" s="143"/>
      <c r="MVI23" s="156"/>
      <c r="MVJ23" s="143"/>
      <c r="MVK23" s="156"/>
      <c r="MVL23" s="143"/>
      <c r="MVM23" s="156"/>
      <c r="MVN23" s="143"/>
      <c r="MVO23" s="156"/>
      <c r="MVP23" s="143"/>
      <c r="MVQ23" s="156"/>
      <c r="MVR23" s="143"/>
      <c r="MVS23" s="156"/>
      <c r="MVT23" s="143"/>
      <c r="MVU23" s="156"/>
      <c r="MVV23" s="143"/>
      <c r="MVW23" s="156"/>
      <c r="MVX23" s="143"/>
      <c r="MVY23" s="156"/>
      <c r="MVZ23" s="143"/>
      <c r="MWA23" s="156"/>
      <c r="MWB23" s="143"/>
      <c r="MWC23" s="156"/>
      <c r="MWD23" s="143"/>
      <c r="MWE23" s="156"/>
      <c r="MWF23" s="143"/>
      <c r="MWG23" s="156"/>
      <c r="MWH23" s="143"/>
      <c r="MWI23" s="156"/>
      <c r="MWJ23" s="143"/>
      <c r="MWK23" s="156"/>
      <c r="MWL23" s="143"/>
      <c r="MWM23" s="156"/>
      <c r="MWN23" s="143"/>
      <c r="MWO23" s="156"/>
      <c r="MWP23" s="143"/>
      <c r="MWQ23" s="156"/>
      <c r="MWR23" s="143"/>
      <c r="MWS23" s="156"/>
      <c r="MWT23" s="143"/>
      <c r="MWU23" s="156"/>
      <c r="MWV23" s="143"/>
      <c r="MWW23" s="156"/>
      <c r="MWX23" s="143"/>
      <c r="MWY23" s="156"/>
      <c r="MWZ23" s="143"/>
      <c r="MXA23" s="156"/>
      <c r="MXB23" s="143"/>
      <c r="MXC23" s="156"/>
      <c r="MXD23" s="143"/>
      <c r="MXE23" s="156"/>
      <c r="MXF23" s="143"/>
      <c r="MXG23" s="156"/>
      <c r="MXH23" s="143"/>
      <c r="MXI23" s="156"/>
      <c r="MXJ23" s="143"/>
      <c r="MXK23" s="156"/>
      <c r="MXL23" s="143"/>
      <c r="MXM23" s="156"/>
      <c r="MXN23" s="143"/>
      <c r="MXO23" s="156"/>
      <c r="MXP23" s="143"/>
      <c r="MXQ23" s="156"/>
      <c r="MXR23" s="143"/>
      <c r="MXS23" s="156"/>
      <c r="MXT23" s="143"/>
      <c r="MXU23" s="156"/>
      <c r="MXV23" s="143"/>
      <c r="MXW23" s="156"/>
      <c r="MXX23" s="143"/>
      <c r="MXY23" s="156"/>
      <c r="MXZ23" s="143"/>
      <c r="MYA23" s="156"/>
      <c r="MYB23" s="143"/>
      <c r="MYC23" s="156"/>
      <c r="MYD23" s="143"/>
      <c r="MYE23" s="156"/>
      <c r="MYF23" s="143"/>
      <c r="MYG23" s="156"/>
      <c r="MYH23" s="143"/>
      <c r="MYI23" s="156"/>
      <c r="MYJ23" s="143"/>
      <c r="MYK23" s="156"/>
      <c r="MYL23" s="143"/>
      <c r="MYM23" s="156"/>
      <c r="MYN23" s="143"/>
      <c r="MYO23" s="156"/>
      <c r="MYP23" s="143"/>
      <c r="MYQ23" s="156"/>
      <c r="MYR23" s="143"/>
      <c r="MYS23" s="156"/>
      <c r="MYT23" s="143"/>
      <c r="MYU23" s="156"/>
      <c r="MYV23" s="143"/>
      <c r="MYW23" s="156"/>
      <c r="MYX23" s="143"/>
      <c r="MYY23" s="156"/>
      <c r="MYZ23" s="143"/>
      <c r="MZA23" s="156"/>
      <c r="MZB23" s="143"/>
      <c r="MZC23" s="156"/>
      <c r="MZD23" s="143"/>
      <c r="MZE23" s="156"/>
      <c r="MZF23" s="143"/>
      <c r="MZG23" s="156"/>
      <c r="MZH23" s="143"/>
      <c r="MZI23" s="156"/>
      <c r="MZJ23" s="143"/>
      <c r="MZK23" s="156"/>
      <c r="MZL23" s="143"/>
      <c r="MZM23" s="156"/>
      <c r="MZN23" s="143"/>
      <c r="MZO23" s="156"/>
      <c r="MZP23" s="143"/>
      <c r="MZQ23" s="156"/>
      <c r="MZR23" s="143"/>
      <c r="MZS23" s="156"/>
      <c r="MZT23" s="143"/>
      <c r="MZU23" s="156"/>
      <c r="MZV23" s="143"/>
      <c r="MZW23" s="156"/>
      <c r="MZX23" s="143"/>
      <c r="MZY23" s="156"/>
      <c r="MZZ23" s="143"/>
      <c r="NAA23" s="156"/>
      <c r="NAB23" s="143"/>
      <c r="NAC23" s="156"/>
      <c r="NAD23" s="143"/>
      <c r="NAE23" s="156"/>
      <c r="NAF23" s="143"/>
      <c r="NAG23" s="156"/>
      <c r="NAH23" s="143"/>
      <c r="NAI23" s="156"/>
      <c r="NAJ23" s="143"/>
      <c r="NAK23" s="156"/>
      <c r="NAL23" s="143"/>
      <c r="NAM23" s="156"/>
      <c r="NAN23" s="143"/>
      <c r="NAO23" s="156"/>
      <c r="NAP23" s="143"/>
      <c r="NAQ23" s="156"/>
      <c r="NAR23" s="143"/>
      <c r="NAS23" s="156"/>
      <c r="NAT23" s="143"/>
      <c r="NAU23" s="156"/>
      <c r="NAV23" s="143"/>
      <c r="NAW23" s="156"/>
      <c r="NAX23" s="143"/>
      <c r="NAY23" s="156"/>
      <c r="NAZ23" s="143"/>
      <c r="NBA23" s="156"/>
      <c r="NBB23" s="143"/>
      <c r="NBC23" s="156"/>
      <c r="NBD23" s="143"/>
      <c r="NBE23" s="156"/>
      <c r="NBF23" s="143"/>
      <c r="NBG23" s="156"/>
      <c r="NBH23" s="143"/>
      <c r="NBI23" s="156"/>
      <c r="NBJ23" s="143"/>
      <c r="NBK23" s="156"/>
      <c r="NBL23" s="143"/>
      <c r="NBM23" s="156"/>
      <c r="NBN23" s="143"/>
      <c r="NBO23" s="156"/>
      <c r="NBP23" s="143"/>
      <c r="NBQ23" s="156"/>
      <c r="NBR23" s="143"/>
      <c r="NBS23" s="156"/>
      <c r="NBT23" s="143"/>
      <c r="NBU23" s="156"/>
      <c r="NBV23" s="143"/>
      <c r="NBW23" s="156"/>
      <c r="NBX23" s="143"/>
      <c r="NBY23" s="156"/>
      <c r="NBZ23" s="143"/>
      <c r="NCA23" s="156"/>
      <c r="NCB23" s="143"/>
      <c r="NCC23" s="156"/>
      <c r="NCD23" s="143"/>
      <c r="NCE23" s="156"/>
      <c r="NCF23" s="143"/>
      <c r="NCG23" s="156"/>
      <c r="NCH23" s="143"/>
      <c r="NCI23" s="156"/>
      <c r="NCJ23" s="143"/>
      <c r="NCK23" s="156"/>
      <c r="NCL23" s="143"/>
      <c r="NCM23" s="156"/>
      <c r="NCN23" s="143"/>
      <c r="NCO23" s="156"/>
      <c r="NCP23" s="143"/>
      <c r="NCQ23" s="156"/>
      <c r="NCR23" s="143"/>
      <c r="NCS23" s="156"/>
      <c r="NCT23" s="143"/>
      <c r="NCU23" s="156"/>
      <c r="NCV23" s="143"/>
      <c r="NCW23" s="156"/>
      <c r="NCX23" s="143"/>
      <c r="NCY23" s="156"/>
      <c r="NCZ23" s="143"/>
      <c r="NDA23" s="156"/>
      <c r="NDB23" s="143"/>
      <c r="NDC23" s="156"/>
      <c r="NDD23" s="143"/>
      <c r="NDE23" s="156"/>
      <c r="NDF23" s="143"/>
      <c r="NDG23" s="156"/>
      <c r="NDH23" s="143"/>
      <c r="NDI23" s="156"/>
      <c r="NDJ23" s="143"/>
      <c r="NDK23" s="156"/>
      <c r="NDL23" s="143"/>
      <c r="NDM23" s="156"/>
      <c r="NDN23" s="143"/>
      <c r="NDO23" s="156"/>
      <c r="NDP23" s="143"/>
      <c r="NDQ23" s="156"/>
      <c r="NDR23" s="143"/>
      <c r="NDS23" s="156"/>
      <c r="NDT23" s="143"/>
      <c r="NDU23" s="156"/>
      <c r="NDV23" s="143"/>
      <c r="NDW23" s="156"/>
      <c r="NDX23" s="143"/>
      <c r="NDY23" s="156"/>
      <c r="NDZ23" s="143"/>
      <c r="NEA23" s="156"/>
      <c r="NEB23" s="143"/>
      <c r="NEC23" s="156"/>
      <c r="NED23" s="143"/>
      <c r="NEE23" s="156"/>
      <c r="NEF23" s="143"/>
      <c r="NEG23" s="156"/>
      <c r="NEH23" s="143"/>
      <c r="NEI23" s="156"/>
      <c r="NEJ23" s="143"/>
      <c r="NEK23" s="156"/>
      <c r="NEL23" s="143"/>
      <c r="NEM23" s="156"/>
      <c r="NEN23" s="143"/>
      <c r="NEO23" s="156"/>
      <c r="NEP23" s="143"/>
      <c r="NEQ23" s="156"/>
      <c r="NER23" s="143"/>
      <c r="NES23" s="156"/>
      <c r="NET23" s="143"/>
      <c r="NEU23" s="156"/>
      <c r="NEV23" s="143"/>
      <c r="NEW23" s="156"/>
      <c r="NEX23" s="143"/>
      <c r="NEY23" s="156"/>
      <c r="NEZ23" s="143"/>
      <c r="NFA23" s="156"/>
      <c r="NFB23" s="143"/>
      <c r="NFC23" s="156"/>
      <c r="NFD23" s="143"/>
      <c r="NFE23" s="156"/>
      <c r="NFF23" s="143"/>
      <c r="NFG23" s="156"/>
      <c r="NFH23" s="143"/>
      <c r="NFI23" s="156"/>
      <c r="NFJ23" s="143"/>
      <c r="NFK23" s="156"/>
      <c r="NFL23" s="143"/>
      <c r="NFM23" s="156"/>
      <c r="NFN23" s="143"/>
      <c r="NFO23" s="156"/>
      <c r="NFP23" s="143"/>
      <c r="NFQ23" s="156"/>
      <c r="NFR23" s="143"/>
      <c r="NFS23" s="156"/>
      <c r="NFT23" s="143"/>
      <c r="NFU23" s="156"/>
      <c r="NFV23" s="143"/>
      <c r="NFW23" s="156"/>
      <c r="NFX23" s="143"/>
      <c r="NFY23" s="156"/>
      <c r="NFZ23" s="143"/>
      <c r="NGA23" s="156"/>
      <c r="NGB23" s="143"/>
      <c r="NGC23" s="156"/>
      <c r="NGD23" s="143"/>
      <c r="NGE23" s="156"/>
      <c r="NGF23" s="143"/>
      <c r="NGG23" s="156"/>
      <c r="NGH23" s="143"/>
      <c r="NGI23" s="156"/>
      <c r="NGJ23" s="143"/>
      <c r="NGK23" s="156"/>
      <c r="NGL23" s="143"/>
      <c r="NGM23" s="156"/>
      <c r="NGN23" s="143"/>
      <c r="NGO23" s="156"/>
      <c r="NGP23" s="143"/>
      <c r="NGQ23" s="156"/>
      <c r="NGR23" s="143"/>
      <c r="NGS23" s="156"/>
      <c r="NGT23" s="143"/>
      <c r="NGU23" s="156"/>
      <c r="NGV23" s="143"/>
      <c r="NGW23" s="156"/>
      <c r="NGX23" s="143"/>
      <c r="NGY23" s="156"/>
      <c r="NGZ23" s="143"/>
      <c r="NHA23" s="156"/>
      <c r="NHB23" s="143"/>
      <c r="NHC23" s="156"/>
      <c r="NHD23" s="143"/>
      <c r="NHE23" s="156"/>
      <c r="NHF23" s="143"/>
      <c r="NHG23" s="156"/>
      <c r="NHH23" s="143"/>
      <c r="NHI23" s="156"/>
      <c r="NHJ23" s="143"/>
      <c r="NHK23" s="156"/>
      <c r="NHL23" s="143"/>
      <c r="NHM23" s="156"/>
      <c r="NHN23" s="143"/>
      <c r="NHO23" s="156"/>
      <c r="NHP23" s="143"/>
      <c r="NHQ23" s="156"/>
      <c r="NHR23" s="143"/>
      <c r="NHS23" s="156"/>
      <c r="NHT23" s="143"/>
      <c r="NHU23" s="156"/>
      <c r="NHV23" s="143"/>
      <c r="NHW23" s="156"/>
      <c r="NHX23" s="143"/>
      <c r="NHY23" s="156"/>
      <c r="NHZ23" s="143"/>
      <c r="NIA23" s="156"/>
      <c r="NIB23" s="143"/>
      <c r="NIC23" s="156"/>
      <c r="NID23" s="143"/>
      <c r="NIE23" s="156"/>
      <c r="NIF23" s="143"/>
      <c r="NIG23" s="156"/>
      <c r="NIH23" s="143"/>
      <c r="NII23" s="156"/>
      <c r="NIJ23" s="143"/>
      <c r="NIK23" s="156"/>
      <c r="NIL23" s="143"/>
      <c r="NIM23" s="156"/>
      <c r="NIN23" s="143"/>
      <c r="NIO23" s="156"/>
      <c r="NIP23" s="143"/>
      <c r="NIQ23" s="156"/>
      <c r="NIR23" s="143"/>
      <c r="NIS23" s="156"/>
      <c r="NIT23" s="143"/>
      <c r="NIU23" s="156"/>
      <c r="NIV23" s="143"/>
      <c r="NIW23" s="156"/>
      <c r="NIX23" s="143"/>
      <c r="NIY23" s="156"/>
      <c r="NIZ23" s="143"/>
      <c r="NJA23" s="156"/>
      <c r="NJB23" s="143"/>
      <c r="NJC23" s="156"/>
      <c r="NJD23" s="143"/>
      <c r="NJE23" s="156"/>
      <c r="NJF23" s="143"/>
      <c r="NJG23" s="156"/>
      <c r="NJH23" s="143"/>
      <c r="NJI23" s="156"/>
      <c r="NJJ23" s="143"/>
      <c r="NJK23" s="156"/>
      <c r="NJL23" s="143"/>
      <c r="NJM23" s="156"/>
      <c r="NJN23" s="143"/>
      <c r="NJO23" s="156"/>
      <c r="NJP23" s="143"/>
      <c r="NJQ23" s="156"/>
      <c r="NJR23" s="143"/>
      <c r="NJS23" s="156"/>
      <c r="NJT23" s="143"/>
      <c r="NJU23" s="156"/>
      <c r="NJV23" s="143"/>
      <c r="NJW23" s="156"/>
      <c r="NJX23" s="143"/>
      <c r="NJY23" s="156"/>
      <c r="NJZ23" s="143"/>
      <c r="NKA23" s="156"/>
      <c r="NKB23" s="143"/>
      <c r="NKC23" s="156"/>
      <c r="NKD23" s="143"/>
      <c r="NKE23" s="156"/>
      <c r="NKF23" s="143"/>
      <c r="NKG23" s="156"/>
      <c r="NKH23" s="143"/>
      <c r="NKI23" s="156"/>
      <c r="NKJ23" s="143"/>
      <c r="NKK23" s="156"/>
      <c r="NKL23" s="143"/>
      <c r="NKM23" s="156"/>
      <c r="NKN23" s="143"/>
      <c r="NKO23" s="156"/>
      <c r="NKP23" s="143"/>
      <c r="NKQ23" s="156"/>
      <c r="NKR23" s="143"/>
      <c r="NKS23" s="156"/>
      <c r="NKT23" s="143"/>
      <c r="NKU23" s="156"/>
      <c r="NKV23" s="143"/>
      <c r="NKW23" s="156"/>
      <c r="NKX23" s="143"/>
      <c r="NKY23" s="156"/>
      <c r="NKZ23" s="143"/>
      <c r="NLA23" s="156"/>
      <c r="NLB23" s="143"/>
      <c r="NLC23" s="156"/>
      <c r="NLD23" s="143"/>
      <c r="NLE23" s="156"/>
      <c r="NLF23" s="143"/>
      <c r="NLG23" s="156"/>
      <c r="NLH23" s="143"/>
      <c r="NLI23" s="156"/>
      <c r="NLJ23" s="143"/>
      <c r="NLK23" s="156"/>
      <c r="NLL23" s="143"/>
      <c r="NLM23" s="156"/>
      <c r="NLN23" s="143"/>
      <c r="NLO23" s="156"/>
      <c r="NLP23" s="143"/>
      <c r="NLQ23" s="156"/>
      <c r="NLR23" s="143"/>
      <c r="NLS23" s="156"/>
      <c r="NLT23" s="143"/>
      <c r="NLU23" s="156"/>
      <c r="NLV23" s="143"/>
      <c r="NLW23" s="156"/>
      <c r="NLX23" s="143"/>
      <c r="NLY23" s="156"/>
      <c r="NLZ23" s="143"/>
      <c r="NMA23" s="156"/>
      <c r="NMB23" s="143"/>
      <c r="NMC23" s="156"/>
      <c r="NMD23" s="143"/>
      <c r="NME23" s="156"/>
      <c r="NMF23" s="143"/>
      <c r="NMG23" s="156"/>
      <c r="NMH23" s="143"/>
      <c r="NMI23" s="156"/>
      <c r="NMJ23" s="143"/>
      <c r="NMK23" s="156"/>
      <c r="NML23" s="143"/>
      <c r="NMM23" s="156"/>
      <c r="NMN23" s="143"/>
      <c r="NMO23" s="156"/>
      <c r="NMP23" s="143"/>
      <c r="NMQ23" s="156"/>
      <c r="NMR23" s="143"/>
      <c r="NMS23" s="156"/>
      <c r="NMT23" s="143"/>
      <c r="NMU23" s="156"/>
      <c r="NMV23" s="143"/>
      <c r="NMW23" s="156"/>
      <c r="NMX23" s="143"/>
      <c r="NMY23" s="156"/>
      <c r="NMZ23" s="143"/>
      <c r="NNA23" s="156"/>
      <c r="NNB23" s="143"/>
      <c r="NNC23" s="156"/>
      <c r="NND23" s="143"/>
      <c r="NNE23" s="156"/>
      <c r="NNF23" s="143"/>
      <c r="NNG23" s="156"/>
      <c r="NNH23" s="143"/>
      <c r="NNI23" s="156"/>
      <c r="NNJ23" s="143"/>
      <c r="NNK23" s="156"/>
      <c r="NNL23" s="143"/>
      <c r="NNM23" s="156"/>
      <c r="NNN23" s="143"/>
      <c r="NNO23" s="156"/>
      <c r="NNP23" s="143"/>
      <c r="NNQ23" s="156"/>
      <c r="NNR23" s="143"/>
      <c r="NNS23" s="156"/>
      <c r="NNT23" s="143"/>
      <c r="NNU23" s="156"/>
      <c r="NNV23" s="143"/>
      <c r="NNW23" s="156"/>
      <c r="NNX23" s="143"/>
      <c r="NNY23" s="156"/>
      <c r="NNZ23" s="143"/>
      <c r="NOA23" s="156"/>
      <c r="NOB23" s="143"/>
      <c r="NOC23" s="156"/>
      <c r="NOD23" s="143"/>
      <c r="NOE23" s="156"/>
      <c r="NOF23" s="143"/>
      <c r="NOG23" s="156"/>
      <c r="NOH23" s="143"/>
      <c r="NOI23" s="156"/>
      <c r="NOJ23" s="143"/>
      <c r="NOK23" s="156"/>
      <c r="NOL23" s="143"/>
      <c r="NOM23" s="156"/>
      <c r="NON23" s="143"/>
      <c r="NOO23" s="156"/>
      <c r="NOP23" s="143"/>
      <c r="NOQ23" s="156"/>
      <c r="NOR23" s="143"/>
      <c r="NOS23" s="156"/>
      <c r="NOT23" s="143"/>
      <c r="NOU23" s="156"/>
      <c r="NOV23" s="143"/>
      <c r="NOW23" s="156"/>
      <c r="NOX23" s="143"/>
      <c r="NOY23" s="156"/>
      <c r="NOZ23" s="143"/>
      <c r="NPA23" s="156"/>
      <c r="NPB23" s="143"/>
      <c r="NPC23" s="156"/>
      <c r="NPD23" s="143"/>
      <c r="NPE23" s="156"/>
      <c r="NPF23" s="143"/>
      <c r="NPG23" s="156"/>
      <c r="NPH23" s="143"/>
      <c r="NPI23" s="156"/>
      <c r="NPJ23" s="143"/>
      <c r="NPK23" s="156"/>
      <c r="NPL23" s="143"/>
      <c r="NPM23" s="156"/>
      <c r="NPN23" s="143"/>
      <c r="NPO23" s="156"/>
      <c r="NPP23" s="143"/>
      <c r="NPQ23" s="156"/>
      <c r="NPR23" s="143"/>
      <c r="NPS23" s="156"/>
      <c r="NPT23" s="143"/>
      <c r="NPU23" s="156"/>
      <c r="NPV23" s="143"/>
      <c r="NPW23" s="156"/>
      <c r="NPX23" s="143"/>
      <c r="NPY23" s="156"/>
      <c r="NPZ23" s="143"/>
      <c r="NQA23" s="156"/>
      <c r="NQB23" s="143"/>
      <c r="NQC23" s="156"/>
      <c r="NQD23" s="143"/>
      <c r="NQE23" s="156"/>
      <c r="NQF23" s="143"/>
      <c r="NQG23" s="156"/>
      <c r="NQH23" s="143"/>
      <c r="NQI23" s="156"/>
      <c r="NQJ23" s="143"/>
      <c r="NQK23" s="156"/>
      <c r="NQL23" s="143"/>
      <c r="NQM23" s="156"/>
      <c r="NQN23" s="143"/>
      <c r="NQO23" s="156"/>
      <c r="NQP23" s="143"/>
      <c r="NQQ23" s="156"/>
      <c r="NQR23" s="143"/>
      <c r="NQS23" s="156"/>
      <c r="NQT23" s="143"/>
      <c r="NQU23" s="156"/>
      <c r="NQV23" s="143"/>
      <c r="NQW23" s="156"/>
      <c r="NQX23" s="143"/>
      <c r="NQY23" s="156"/>
      <c r="NQZ23" s="143"/>
      <c r="NRA23" s="156"/>
      <c r="NRB23" s="143"/>
      <c r="NRC23" s="156"/>
      <c r="NRD23" s="143"/>
      <c r="NRE23" s="156"/>
      <c r="NRF23" s="143"/>
      <c r="NRG23" s="156"/>
      <c r="NRH23" s="143"/>
      <c r="NRI23" s="156"/>
      <c r="NRJ23" s="143"/>
      <c r="NRK23" s="156"/>
      <c r="NRL23" s="143"/>
      <c r="NRM23" s="156"/>
      <c r="NRN23" s="143"/>
      <c r="NRO23" s="156"/>
      <c r="NRP23" s="143"/>
      <c r="NRQ23" s="156"/>
      <c r="NRR23" s="143"/>
      <c r="NRS23" s="156"/>
      <c r="NRT23" s="143"/>
      <c r="NRU23" s="156"/>
      <c r="NRV23" s="143"/>
      <c r="NRW23" s="156"/>
      <c r="NRX23" s="143"/>
      <c r="NRY23" s="156"/>
      <c r="NRZ23" s="143"/>
      <c r="NSA23" s="156"/>
      <c r="NSB23" s="143"/>
      <c r="NSC23" s="156"/>
      <c r="NSD23" s="143"/>
      <c r="NSE23" s="156"/>
      <c r="NSF23" s="143"/>
      <c r="NSG23" s="156"/>
      <c r="NSH23" s="143"/>
      <c r="NSI23" s="156"/>
      <c r="NSJ23" s="143"/>
      <c r="NSK23" s="156"/>
      <c r="NSL23" s="143"/>
      <c r="NSM23" s="156"/>
      <c r="NSN23" s="143"/>
      <c r="NSO23" s="156"/>
      <c r="NSP23" s="143"/>
      <c r="NSQ23" s="156"/>
      <c r="NSR23" s="143"/>
      <c r="NSS23" s="156"/>
      <c r="NST23" s="143"/>
      <c r="NSU23" s="156"/>
      <c r="NSV23" s="143"/>
      <c r="NSW23" s="156"/>
      <c r="NSX23" s="143"/>
      <c r="NSY23" s="156"/>
      <c r="NSZ23" s="143"/>
      <c r="NTA23" s="156"/>
      <c r="NTB23" s="143"/>
      <c r="NTC23" s="156"/>
      <c r="NTD23" s="143"/>
      <c r="NTE23" s="156"/>
      <c r="NTF23" s="143"/>
      <c r="NTG23" s="156"/>
      <c r="NTH23" s="143"/>
      <c r="NTI23" s="156"/>
      <c r="NTJ23" s="143"/>
      <c r="NTK23" s="156"/>
      <c r="NTL23" s="143"/>
      <c r="NTM23" s="156"/>
      <c r="NTN23" s="143"/>
      <c r="NTO23" s="156"/>
      <c r="NTP23" s="143"/>
      <c r="NTQ23" s="156"/>
      <c r="NTR23" s="143"/>
      <c r="NTS23" s="156"/>
      <c r="NTT23" s="143"/>
      <c r="NTU23" s="156"/>
      <c r="NTV23" s="143"/>
      <c r="NTW23" s="156"/>
      <c r="NTX23" s="143"/>
      <c r="NTY23" s="156"/>
      <c r="NTZ23" s="143"/>
      <c r="NUA23" s="156"/>
      <c r="NUB23" s="143"/>
      <c r="NUC23" s="156"/>
      <c r="NUD23" s="143"/>
      <c r="NUE23" s="156"/>
      <c r="NUF23" s="143"/>
      <c r="NUG23" s="156"/>
      <c r="NUH23" s="143"/>
      <c r="NUI23" s="156"/>
      <c r="NUJ23" s="143"/>
      <c r="NUK23" s="156"/>
      <c r="NUL23" s="143"/>
      <c r="NUM23" s="156"/>
      <c r="NUN23" s="143"/>
      <c r="NUO23" s="156"/>
      <c r="NUP23" s="143"/>
      <c r="NUQ23" s="156"/>
      <c r="NUR23" s="143"/>
      <c r="NUS23" s="156"/>
      <c r="NUT23" s="143"/>
      <c r="NUU23" s="156"/>
      <c r="NUV23" s="143"/>
      <c r="NUW23" s="156"/>
      <c r="NUX23" s="143"/>
      <c r="NUY23" s="156"/>
      <c r="NUZ23" s="143"/>
      <c r="NVA23" s="156"/>
      <c r="NVB23" s="143"/>
      <c r="NVC23" s="156"/>
      <c r="NVD23" s="143"/>
      <c r="NVE23" s="156"/>
      <c r="NVF23" s="143"/>
      <c r="NVG23" s="156"/>
      <c r="NVH23" s="143"/>
      <c r="NVI23" s="156"/>
      <c r="NVJ23" s="143"/>
      <c r="NVK23" s="156"/>
      <c r="NVL23" s="143"/>
      <c r="NVM23" s="156"/>
      <c r="NVN23" s="143"/>
      <c r="NVO23" s="156"/>
      <c r="NVP23" s="143"/>
      <c r="NVQ23" s="156"/>
      <c r="NVR23" s="143"/>
      <c r="NVS23" s="156"/>
      <c r="NVT23" s="143"/>
      <c r="NVU23" s="156"/>
      <c r="NVV23" s="143"/>
      <c r="NVW23" s="156"/>
      <c r="NVX23" s="143"/>
      <c r="NVY23" s="156"/>
      <c r="NVZ23" s="143"/>
      <c r="NWA23" s="156"/>
      <c r="NWB23" s="143"/>
      <c r="NWC23" s="156"/>
      <c r="NWD23" s="143"/>
      <c r="NWE23" s="156"/>
      <c r="NWF23" s="143"/>
      <c r="NWG23" s="156"/>
      <c r="NWH23" s="143"/>
      <c r="NWI23" s="156"/>
      <c r="NWJ23" s="143"/>
      <c r="NWK23" s="156"/>
      <c r="NWL23" s="143"/>
      <c r="NWM23" s="156"/>
      <c r="NWN23" s="143"/>
      <c r="NWO23" s="156"/>
      <c r="NWP23" s="143"/>
      <c r="NWQ23" s="156"/>
      <c r="NWR23" s="143"/>
      <c r="NWS23" s="156"/>
      <c r="NWT23" s="143"/>
      <c r="NWU23" s="156"/>
      <c r="NWV23" s="143"/>
      <c r="NWW23" s="156"/>
      <c r="NWX23" s="143"/>
      <c r="NWY23" s="156"/>
      <c r="NWZ23" s="143"/>
      <c r="NXA23" s="156"/>
      <c r="NXB23" s="143"/>
      <c r="NXC23" s="156"/>
      <c r="NXD23" s="143"/>
      <c r="NXE23" s="156"/>
      <c r="NXF23" s="143"/>
      <c r="NXG23" s="156"/>
      <c r="NXH23" s="143"/>
      <c r="NXI23" s="156"/>
      <c r="NXJ23" s="143"/>
      <c r="NXK23" s="156"/>
      <c r="NXL23" s="143"/>
      <c r="NXM23" s="156"/>
      <c r="NXN23" s="143"/>
      <c r="NXO23" s="156"/>
      <c r="NXP23" s="143"/>
      <c r="NXQ23" s="156"/>
      <c r="NXR23" s="143"/>
      <c r="NXS23" s="156"/>
      <c r="NXT23" s="143"/>
      <c r="NXU23" s="156"/>
      <c r="NXV23" s="143"/>
      <c r="NXW23" s="156"/>
      <c r="NXX23" s="143"/>
      <c r="NXY23" s="156"/>
      <c r="NXZ23" s="143"/>
      <c r="NYA23" s="156"/>
      <c r="NYB23" s="143"/>
      <c r="NYC23" s="156"/>
      <c r="NYD23" s="143"/>
      <c r="NYE23" s="156"/>
      <c r="NYF23" s="143"/>
      <c r="NYG23" s="156"/>
      <c r="NYH23" s="143"/>
      <c r="NYI23" s="156"/>
      <c r="NYJ23" s="143"/>
      <c r="NYK23" s="156"/>
      <c r="NYL23" s="143"/>
      <c r="NYM23" s="156"/>
      <c r="NYN23" s="143"/>
      <c r="NYO23" s="156"/>
      <c r="NYP23" s="143"/>
      <c r="NYQ23" s="156"/>
      <c r="NYR23" s="143"/>
      <c r="NYS23" s="156"/>
      <c r="NYT23" s="143"/>
      <c r="NYU23" s="156"/>
      <c r="NYV23" s="143"/>
      <c r="NYW23" s="156"/>
      <c r="NYX23" s="143"/>
      <c r="NYY23" s="156"/>
      <c r="NYZ23" s="143"/>
      <c r="NZA23" s="156"/>
      <c r="NZB23" s="143"/>
      <c r="NZC23" s="156"/>
      <c r="NZD23" s="143"/>
      <c r="NZE23" s="156"/>
      <c r="NZF23" s="143"/>
      <c r="NZG23" s="156"/>
      <c r="NZH23" s="143"/>
      <c r="NZI23" s="156"/>
      <c r="NZJ23" s="143"/>
      <c r="NZK23" s="156"/>
      <c r="NZL23" s="143"/>
      <c r="NZM23" s="156"/>
      <c r="NZN23" s="143"/>
      <c r="NZO23" s="156"/>
      <c r="NZP23" s="143"/>
      <c r="NZQ23" s="156"/>
      <c r="NZR23" s="143"/>
      <c r="NZS23" s="156"/>
      <c r="NZT23" s="143"/>
      <c r="NZU23" s="156"/>
      <c r="NZV23" s="143"/>
      <c r="NZW23" s="156"/>
      <c r="NZX23" s="143"/>
      <c r="NZY23" s="156"/>
      <c r="NZZ23" s="143"/>
      <c r="OAA23" s="156"/>
      <c r="OAB23" s="143"/>
      <c r="OAC23" s="156"/>
      <c r="OAD23" s="143"/>
      <c r="OAE23" s="156"/>
      <c r="OAF23" s="143"/>
      <c r="OAG23" s="156"/>
      <c r="OAH23" s="143"/>
      <c r="OAI23" s="156"/>
      <c r="OAJ23" s="143"/>
      <c r="OAK23" s="156"/>
      <c r="OAL23" s="143"/>
      <c r="OAM23" s="156"/>
      <c r="OAN23" s="143"/>
      <c r="OAO23" s="156"/>
      <c r="OAP23" s="143"/>
      <c r="OAQ23" s="156"/>
      <c r="OAR23" s="143"/>
      <c r="OAS23" s="156"/>
      <c r="OAT23" s="143"/>
      <c r="OAU23" s="156"/>
      <c r="OAV23" s="143"/>
      <c r="OAW23" s="156"/>
      <c r="OAX23" s="143"/>
      <c r="OAY23" s="156"/>
      <c r="OAZ23" s="143"/>
      <c r="OBA23" s="156"/>
      <c r="OBB23" s="143"/>
      <c r="OBC23" s="156"/>
      <c r="OBD23" s="143"/>
      <c r="OBE23" s="156"/>
      <c r="OBF23" s="143"/>
      <c r="OBG23" s="156"/>
      <c r="OBH23" s="143"/>
      <c r="OBI23" s="156"/>
      <c r="OBJ23" s="143"/>
      <c r="OBK23" s="156"/>
      <c r="OBL23" s="143"/>
      <c r="OBM23" s="156"/>
      <c r="OBN23" s="143"/>
      <c r="OBO23" s="156"/>
      <c r="OBP23" s="143"/>
      <c r="OBQ23" s="156"/>
      <c r="OBR23" s="143"/>
      <c r="OBS23" s="156"/>
      <c r="OBT23" s="143"/>
      <c r="OBU23" s="156"/>
      <c r="OBV23" s="143"/>
      <c r="OBW23" s="156"/>
      <c r="OBX23" s="143"/>
      <c r="OBY23" s="156"/>
      <c r="OBZ23" s="143"/>
      <c r="OCA23" s="156"/>
      <c r="OCB23" s="143"/>
      <c r="OCC23" s="156"/>
      <c r="OCD23" s="143"/>
      <c r="OCE23" s="156"/>
      <c r="OCF23" s="143"/>
      <c r="OCG23" s="156"/>
      <c r="OCH23" s="143"/>
      <c r="OCI23" s="156"/>
      <c r="OCJ23" s="143"/>
      <c r="OCK23" s="156"/>
      <c r="OCL23" s="143"/>
      <c r="OCM23" s="156"/>
      <c r="OCN23" s="143"/>
      <c r="OCO23" s="156"/>
      <c r="OCP23" s="143"/>
      <c r="OCQ23" s="156"/>
      <c r="OCR23" s="143"/>
      <c r="OCS23" s="156"/>
      <c r="OCT23" s="143"/>
      <c r="OCU23" s="156"/>
      <c r="OCV23" s="143"/>
      <c r="OCW23" s="156"/>
      <c r="OCX23" s="143"/>
      <c r="OCY23" s="156"/>
      <c r="OCZ23" s="143"/>
      <c r="ODA23" s="156"/>
      <c r="ODB23" s="143"/>
      <c r="ODC23" s="156"/>
      <c r="ODD23" s="143"/>
      <c r="ODE23" s="156"/>
      <c r="ODF23" s="143"/>
      <c r="ODG23" s="156"/>
      <c r="ODH23" s="143"/>
      <c r="ODI23" s="156"/>
      <c r="ODJ23" s="143"/>
      <c r="ODK23" s="156"/>
      <c r="ODL23" s="143"/>
      <c r="ODM23" s="156"/>
      <c r="ODN23" s="143"/>
      <c r="ODO23" s="156"/>
      <c r="ODP23" s="143"/>
      <c r="ODQ23" s="156"/>
      <c r="ODR23" s="143"/>
      <c r="ODS23" s="156"/>
      <c r="ODT23" s="143"/>
      <c r="ODU23" s="156"/>
      <c r="ODV23" s="143"/>
      <c r="ODW23" s="156"/>
      <c r="ODX23" s="143"/>
      <c r="ODY23" s="156"/>
      <c r="ODZ23" s="143"/>
      <c r="OEA23" s="156"/>
      <c r="OEB23" s="143"/>
      <c r="OEC23" s="156"/>
      <c r="OED23" s="143"/>
      <c r="OEE23" s="156"/>
      <c r="OEF23" s="143"/>
      <c r="OEG23" s="156"/>
      <c r="OEH23" s="143"/>
      <c r="OEI23" s="156"/>
      <c r="OEJ23" s="143"/>
      <c r="OEK23" s="156"/>
      <c r="OEL23" s="143"/>
      <c r="OEM23" s="156"/>
      <c r="OEN23" s="143"/>
      <c r="OEO23" s="156"/>
      <c r="OEP23" s="143"/>
      <c r="OEQ23" s="156"/>
      <c r="OER23" s="143"/>
      <c r="OES23" s="156"/>
      <c r="OET23" s="143"/>
      <c r="OEU23" s="156"/>
      <c r="OEV23" s="143"/>
      <c r="OEW23" s="156"/>
      <c r="OEX23" s="143"/>
      <c r="OEY23" s="156"/>
      <c r="OEZ23" s="143"/>
      <c r="OFA23" s="156"/>
      <c r="OFB23" s="143"/>
      <c r="OFC23" s="156"/>
      <c r="OFD23" s="143"/>
      <c r="OFE23" s="156"/>
      <c r="OFF23" s="143"/>
      <c r="OFG23" s="156"/>
      <c r="OFH23" s="143"/>
      <c r="OFI23" s="156"/>
      <c r="OFJ23" s="143"/>
      <c r="OFK23" s="156"/>
      <c r="OFL23" s="143"/>
      <c r="OFM23" s="156"/>
      <c r="OFN23" s="143"/>
      <c r="OFO23" s="156"/>
      <c r="OFP23" s="143"/>
      <c r="OFQ23" s="156"/>
      <c r="OFR23" s="143"/>
      <c r="OFS23" s="156"/>
      <c r="OFT23" s="143"/>
      <c r="OFU23" s="156"/>
      <c r="OFV23" s="143"/>
      <c r="OFW23" s="156"/>
      <c r="OFX23" s="143"/>
      <c r="OFY23" s="156"/>
      <c r="OFZ23" s="143"/>
      <c r="OGA23" s="156"/>
      <c r="OGB23" s="143"/>
      <c r="OGC23" s="156"/>
      <c r="OGD23" s="143"/>
      <c r="OGE23" s="156"/>
      <c r="OGF23" s="143"/>
      <c r="OGG23" s="156"/>
      <c r="OGH23" s="143"/>
      <c r="OGI23" s="156"/>
      <c r="OGJ23" s="143"/>
      <c r="OGK23" s="156"/>
      <c r="OGL23" s="143"/>
      <c r="OGM23" s="156"/>
      <c r="OGN23" s="143"/>
      <c r="OGO23" s="156"/>
      <c r="OGP23" s="143"/>
      <c r="OGQ23" s="156"/>
      <c r="OGR23" s="143"/>
      <c r="OGS23" s="156"/>
      <c r="OGT23" s="143"/>
      <c r="OGU23" s="156"/>
      <c r="OGV23" s="143"/>
      <c r="OGW23" s="156"/>
      <c r="OGX23" s="143"/>
      <c r="OGY23" s="156"/>
      <c r="OGZ23" s="143"/>
      <c r="OHA23" s="156"/>
      <c r="OHB23" s="143"/>
      <c r="OHC23" s="156"/>
      <c r="OHD23" s="143"/>
      <c r="OHE23" s="156"/>
      <c r="OHF23" s="143"/>
      <c r="OHG23" s="156"/>
      <c r="OHH23" s="143"/>
      <c r="OHI23" s="156"/>
      <c r="OHJ23" s="143"/>
      <c r="OHK23" s="156"/>
      <c r="OHL23" s="143"/>
      <c r="OHM23" s="156"/>
      <c r="OHN23" s="143"/>
      <c r="OHO23" s="156"/>
      <c r="OHP23" s="143"/>
      <c r="OHQ23" s="156"/>
      <c r="OHR23" s="143"/>
      <c r="OHS23" s="156"/>
      <c r="OHT23" s="143"/>
      <c r="OHU23" s="156"/>
      <c r="OHV23" s="143"/>
      <c r="OHW23" s="156"/>
      <c r="OHX23" s="143"/>
      <c r="OHY23" s="156"/>
      <c r="OHZ23" s="143"/>
      <c r="OIA23" s="156"/>
      <c r="OIB23" s="143"/>
      <c r="OIC23" s="156"/>
      <c r="OID23" s="143"/>
      <c r="OIE23" s="156"/>
      <c r="OIF23" s="143"/>
      <c r="OIG23" s="156"/>
      <c r="OIH23" s="143"/>
      <c r="OII23" s="156"/>
      <c r="OIJ23" s="143"/>
      <c r="OIK23" s="156"/>
      <c r="OIL23" s="143"/>
      <c r="OIM23" s="156"/>
      <c r="OIN23" s="143"/>
      <c r="OIO23" s="156"/>
      <c r="OIP23" s="143"/>
      <c r="OIQ23" s="156"/>
      <c r="OIR23" s="143"/>
      <c r="OIS23" s="156"/>
      <c r="OIT23" s="143"/>
      <c r="OIU23" s="156"/>
      <c r="OIV23" s="143"/>
      <c r="OIW23" s="156"/>
      <c r="OIX23" s="143"/>
      <c r="OIY23" s="156"/>
      <c r="OIZ23" s="143"/>
      <c r="OJA23" s="156"/>
      <c r="OJB23" s="143"/>
      <c r="OJC23" s="156"/>
      <c r="OJD23" s="143"/>
      <c r="OJE23" s="156"/>
      <c r="OJF23" s="143"/>
      <c r="OJG23" s="156"/>
      <c r="OJH23" s="143"/>
      <c r="OJI23" s="156"/>
      <c r="OJJ23" s="143"/>
      <c r="OJK23" s="156"/>
      <c r="OJL23" s="143"/>
      <c r="OJM23" s="156"/>
      <c r="OJN23" s="143"/>
      <c r="OJO23" s="156"/>
      <c r="OJP23" s="143"/>
      <c r="OJQ23" s="156"/>
      <c r="OJR23" s="143"/>
      <c r="OJS23" s="156"/>
      <c r="OJT23" s="143"/>
      <c r="OJU23" s="156"/>
      <c r="OJV23" s="143"/>
      <c r="OJW23" s="156"/>
      <c r="OJX23" s="143"/>
      <c r="OJY23" s="156"/>
      <c r="OJZ23" s="143"/>
      <c r="OKA23" s="156"/>
      <c r="OKB23" s="143"/>
      <c r="OKC23" s="156"/>
      <c r="OKD23" s="143"/>
      <c r="OKE23" s="156"/>
      <c r="OKF23" s="143"/>
      <c r="OKG23" s="156"/>
      <c r="OKH23" s="143"/>
      <c r="OKI23" s="156"/>
      <c r="OKJ23" s="143"/>
      <c r="OKK23" s="156"/>
      <c r="OKL23" s="143"/>
      <c r="OKM23" s="156"/>
      <c r="OKN23" s="143"/>
      <c r="OKO23" s="156"/>
      <c r="OKP23" s="143"/>
      <c r="OKQ23" s="156"/>
      <c r="OKR23" s="143"/>
      <c r="OKS23" s="156"/>
      <c r="OKT23" s="143"/>
      <c r="OKU23" s="156"/>
      <c r="OKV23" s="143"/>
      <c r="OKW23" s="156"/>
      <c r="OKX23" s="143"/>
      <c r="OKY23" s="156"/>
      <c r="OKZ23" s="143"/>
      <c r="OLA23" s="156"/>
      <c r="OLB23" s="143"/>
      <c r="OLC23" s="156"/>
      <c r="OLD23" s="143"/>
      <c r="OLE23" s="156"/>
      <c r="OLF23" s="143"/>
      <c r="OLG23" s="156"/>
      <c r="OLH23" s="143"/>
      <c r="OLI23" s="156"/>
      <c r="OLJ23" s="143"/>
      <c r="OLK23" s="156"/>
      <c r="OLL23" s="143"/>
      <c r="OLM23" s="156"/>
      <c r="OLN23" s="143"/>
      <c r="OLO23" s="156"/>
      <c r="OLP23" s="143"/>
      <c r="OLQ23" s="156"/>
      <c r="OLR23" s="143"/>
      <c r="OLS23" s="156"/>
      <c r="OLT23" s="143"/>
      <c r="OLU23" s="156"/>
      <c r="OLV23" s="143"/>
      <c r="OLW23" s="156"/>
      <c r="OLX23" s="143"/>
      <c r="OLY23" s="156"/>
      <c r="OLZ23" s="143"/>
      <c r="OMA23" s="156"/>
      <c r="OMB23" s="143"/>
      <c r="OMC23" s="156"/>
      <c r="OMD23" s="143"/>
      <c r="OME23" s="156"/>
      <c r="OMF23" s="143"/>
      <c r="OMG23" s="156"/>
      <c r="OMH23" s="143"/>
      <c r="OMI23" s="156"/>
      <c r="OMJ23" s="143"/>
      <c r="OMK23" s="156"/>
      <c r="OML23" s="143"/>
      <c r="OMM23" s="156"/>
      <c r="OMN23" s="143"/>
      <c r="OMO23" s="156"/>
      <c r="OMP23" s="143"/>
      <c r="OMQ23" s="156"/>
      <c r="OMR23" s="143"/>
      <c r="OMS23" s="156"/>
      <c r="OMT23" s="143"/>
      <c r="OMU23" s="156"/>
      <c r="OMV23" s="143"/>
      <c r="OMW23" s="156"/>
      <c r="OMX23" s="143"/>
      <c r="OMY23" s="156"/>
      <c r="OMZ23" s="143"/>
      <c r="ONA23" s="156"/>
      <c r="ONB23" s="143"/>
      <c r="ONC23" s="156"/>
      <c r="OND23" s="143"/>
      <c r="ONE23" s="156"/>
      <c r="ONF23" s="143"/>
      <c r="ONG23" s="156"/>
      <c r="ONH23" s="143"/>
      <c r="ONI23" s="156"/>
      <c r="ONJ23" s="143"/>
      <c r="ONK23" s="156"/>
      <c r="ONL23" s="143"/>
      <c r="ONM23" s="156"/>
      <c r="ONN23" s="143"/>
      <c r="ONO23" s="156"/>
      <c r="ONP23" s="143"/>
      <c r="ONQ23" s="156"/>
      <c r="ONR23" s="143"/>
      <c r="ONS23" s="156"/>
      <c r="ONT23" s="143"/>
      <c r="ONU23" s="156"/>
      <c r="ONV23" s="143"/>
      <c r="ONW23" s="156"/>
      <c r="ONX23" s="143"/>
      <c r="ONY23" s="156"/>
      <c r="ONZ23" s="143"/>
      <c r="OOA23" s="156"/>
      <c r="OOB23" s="143"/>
      <c r="OOC23" s="156"/>
      <c r="OOD23" s="143"/>
      <c r="OOE23" s="156"/>
      <c r="OOF23" s="143"/>
      <c r="OOG23" s="156"/>
      <c r="OOH23" s="143"/>
      <c r="OOI23" s="156"/>
      <c r="OOJ23" s="143"/>
      <c r="OOK23" s="156"/>
      <c r="OOL23" s="143"/>
      <c r="OOM23" s="156"/>
      <c r="OON23" s="143"/>
      <c r="OOO23" s="156"/>
      <c r="OOP23" s="143"/>
      <c r="OOQ23" s="156"/>
      <c r="OOR23" s="143"/>
      <c r="OOS23" s="156"/>
      <c r="OOT23" s="143"/>
      <c r="OOU23" s="156"/>
      <c r="OOV23" s="143"/>
      <c r="OOW23" s="156"/>
      <c r="OOX23" s="143"/>
      <c r="OOY23" s="156"/>
      <c r="OOZ23" s="143"/>
      <c r="OPA23" s="156"/>
      <c r="OPB23" s="143"/>
      <c r="OPC23" s="156"/>
      <c r="OPD23" s="143"/>
      <c r="OPE23" s="156"/>
      <c r="OPF23" s="143"/>
      <c r="OPG23" s="156"/>
      <c r="OPH23" s="143"/>
      <c r="OPI23" s="156"/>
      <c r="OPJ23" s="143"/>
      <c r="OPK23" s="156"/>
      <c r="OPL23" s="143"/>
      <c r="OPM23" s="156"/>
      <c r="OPN23" s="143"/>
      <c r="OPO23" s="156"/>
      <c r="OPP23" s="143"/>
      <c r="OPQ23" s="156"/>
      <c r="OPR23" s="143"/>
      <c r="OPS23" s="156"/>
      <c r="OPT23" s="143"/>
      <c r="OPU23" s="156"/>
      <c r="OPV23" s="143"/>
      <c r="OPW23" s="156"/>
      <c r="OPX23" s="143"/>
      <c r="OPY23" s="156"/>
      <c r="OPZ23" s="143"/>
      <c r="OQA23" s="156"/>
      <c r="OQB23" s="143"/>
      <c r="OQC23" s="156"/>
      <c r="OQD23" s="143"/>
      <c r="OQE23" s="156"/>
      <c r="OQF23" s="143"/>
      <c r="OQG23" s="156"/>
      <c r="OQH23" s="143"/>
      <c r="OQI23" s="156"/>
      <c r="OQJ23" s="143"/>
      <c r="OQK23" s="156"/>
      <c r="OQL23" s="143"/>
      <c r="OQM23" s="156"/>
      <c r="OQN23" s="143"/>
      <c r="OQO23" s="156"/>
      <c r="OQP23" s="143"/>
      <c r="OQQ23" s="156"/>
      <c r="OQR23" s="143"/>
      <c r="OQS23" s="156"/>
      <c r="OQT23" s="143"/>
      <c r="OQU23" s="156"/>
      <c r="OQV23" s="143"/>
      <c r="OQW23" s="156"/>
      <c r="OQX23" s="143"/>
      <c r="OQY23" s="156"/>
      <c r="OQZ23" s="143"/>
      <c r="ORA23" s="156"/>
      <c r="ORB23" s="143"/>
      <c r="ORC23" s="156"/>
      <c r="ORD23" s="143"/>
      <c r="ORE23" s="156"/>
      <c r="ORF23" s="143"/>
      <c r="ORG23" s="156"/>
      <c r="ORH23" s="143"/>
      <c r="ORI23" s="156"/>
      <c r="ORJ23" s="143"/>
      <c r="ORK23" s="156"/>
      <c r="ORL23" s="143"/>
      <c r="ORM23" s="156"/>
      <c r="ORN23" s="143"/>
      <c r="ORO23" s="156"/>
      <c r="ORP23" s="143"/>
      <c r="ORQ23" s="156"/>
      <c r="ORR23" s="143"/>
      <c r="ORS23" s="156"/>
      <c r="ORT23" s="143"/>
      <c r="ORU23" s="156"/>
      <c r="ORV23" s="143"/>
      <c r="ORW23" s="156"/>
      <c r="ORX23" s="143"/>
      <c r="ORY23" s="156"/>
      <c r="ORZ23" s="143"/>
      <c r="OSA23" s="156"/>
      <c r="OSB23" s="143"/>
      <c r="OSC23" s="156"/>
      <c r="OSD23" s="143"/>
      <c r="OSE23" s="156"/>
      <c r="OSF23" s="143"/>
      <c r="OSG23" s="156"/>
      <c r="OSH23" s="143"/>
      <c r="OSI23" s="156"/>
      <c r="OSJ23" s="143"/>
      <c r="OSK23" s="156"/>
      <c r="OSL23" s="143"/>
      <c r="OSM23" s="156"/>
      <c r="OSN23" s="143"/>
      <c r="OSO23" s="156"/>
      <c r="OSP23" s="143"/>
      <c r="OSQ23" s="156"/>
      <c r="OSR23" s="143"/>
      <c r="OSS23" s="156"/>
      <c r="OST23" s="143"/>
      <c r="OSU23" s="156"/>
      <c r="OSV23" s="143"/>
      <c r="OSW23" s="156"/>
      <c r="OSX23" s="143"/>
      <c r="OSY23" s="156"/>
      <c r="OSZ23" s="143"/>
      <c r="OTA23" s="156"/>
      <c r="OTB23" s="143"/>
      <c r="OTC23" s="156"/>
      <c r="OTD23" s="143"/>
      <c r="OTE23" s="156"/>
      <c r="OTF23" s="143"/>
      <c r="OTG23" s="156"/>
      <c r="OTH23" s="143"/>
      <c r="OTI23" s="156"/>
      <c r="OTJ23" s="143"/>
      <c r="OTK23" s="156"/>
      <c r="OTL23" s="143"/>
      <c r="OTM23" s="156"/>
      <c r="OTN23" s="143"/>
      <c r="OTO23" s="156"/>
      <c r="OTP23" s="143"/>
      <c r="OTQ23" s="156"/>
      <c r="OTR23" s="143"/>
      <c r="OTS23" s="156"/>
      <c r="OTT23" s="143"/>
      <c r="OTU23" s="156"/>
      <c r="OTV23" s="143"/>
      <c r="OTW23" s="156"/>
      <c r="OTX23" s="143"/>
      <c r="OTY23" s="156"/>
      <c r="OTZ23" s="143"/>
      <c r="OUA23" s="156"/>
      <c r="OUB23" s="143"/>
      <c r="OUC23" s="156"/>
      <c r="OUD23" s="143"/>
      <c r="OUE23" s="156"/>
      <c r="OUF23" s="143"/>
      <c r="OUG23" s="156"/>
      <c r="OUH23" s="143"/>
      <c r="OUI23" s="156"/>
      <c r="OUJ23" s="143"/>
      <c r="OUK23" s="156"/>
      <c r="OUL23" s="143"/>
      <c r="OUM23" s="156"/>
      <c r="OUN23" s="143"/>
      <c r="OUO23" s="156"/>
      <c r="OUP23" s="143"/>
      <c r="OUQ23" s="156"/>
      <c r="OUR23" s="143"/>
      <c r="OUS23" s="156"/>
      <c r="OUT23" s="143"/>
      <c r="OUU23" s="156"/>
      <c r="OUV23" s="143"/>
      <c r="OUW23" s="156"/>
      <c r="OUX23" s="143"/>
      <c r="OUY23" s="156"/>
      <c r="OUZ23" s="143"/>
      <c r="OVA23" s="156"/>
      <c r="OVB23" s="143"/>
      <c r="OVC23" s="156"/>
      <c r="OVD23" s="143"/>
      <c r="OVE23" s="156"/>
      <c r="OVF23" s="143"/>
      <c r="OVG23" s="156"/>
      <c r="OVH23" s="143"/>
      <c r="OVI23" s="156"/>
      <c r="OVJ23" s="143"/>
      <c r="OVK23" s="156"/>
      <c r="OVL23" s="143"/>
      <c r="OVM23" s="156"/>
      <c r="OVN23" s="143"/>
      <c r="OVO23" s="156"/>
      <c r="OVP23" s="143"/>
      <c r="OVQ23" s="156"/>
      <c r="OVR23" s="143"/>
      <c r="OVS23" s="156"/>
      <c r="OVT23" s="143"/>
      <c r="OVU23" s="156"/>
      <c r="OVV23" s="143"/>
      <c r="OVW23" s="156"/>
      <c r="OVX23" s="143"/>
      <c r="OVY23" s="156"/>
      <c r="OVZ23" s="143"/>
      <c r="OWA23" s="156"/>
      <c r="OWB23" s="143"/>
      <c r="OWC23" s="156"/>
      <c r="OWD23" s="143"/>
      <c r="OWE23" s="156"/>
      <c r="OWF23" s="143"/>
      <c r="OWG23" s="156"/>
      <c r="OWH23" s="143"/>
      <c r="OWI23" s="156"/>
      <c r="OWJ23" s="143"/>
      <c r="OWK23" s="156"/>
      <c r="OWL23" s="143"/>
      <c r="OWM23" s="156"/>
      <c r="OWN23" s="143"/>
      <c r="OWO23" s="156"/>
      <c r="OWP23" s="143"/>
      <c r="OWQ23" s="156"/>
      <c r="OWR23" s="143"/>
      <c r="OWS23" s="156"/>
      <c r="OWT23" s="143"/>
      <c r="OWU23" s="156"/>
      <c r="OWV23" s="143"/>
      <c r="OWW23" s="156"/>
      <c r="OWX23" s="143"/>
      <c r="OWY23" s="156"/>
      <c r="OWZ23" s="143"/>
      <c r="OXA23" s="156"/>
      <c r="OXB23" s="143"/>
      <c r="OXC23" s="156"/>
      <c r="OXD23" s="143"/>
      <c r="OXE23" s="156"/>
      <c r="OXF23" s="143"/>
      <c r="OXG23" s="156"/>
      <c r="OXH23" s="143"/>
      <c r="OXI23" s="156"/>
      <c r="OXJ23" s="143"/>
      <c r="OXK23" s="156"/>
      <c r="OXL23" s="143"/>
      <c r="OXM23" s="156"/>
      <c r="OXN23" s="143"/>
      <c r="OXO23" s="156"/>
      <c r="OXP23" s="143"/>
      <c r="OXQ23" s="156"/>
      <c r="OXR23" s="143"/>
      <c r="OXS23" s="156"/>
      <c r="OXT23" s="143"/>
      <c r="OXU23" s="156"/>
      <c r="OXV23" s="143"/>
      <c r="OXW23" s="156"/>
      <c r="OXX23" s="143"/>
      <c r="OXY23" s="156"/>
      <c r="OXZ23" s="143"/>
      <c r="OYA23" s="156"/>
      <c r="OYB23" s="143"/>
      <c r="OYC23" s="156"/>
      <c r="OYD23" s="143"/>
      <c r="OYE23" s="156"/>
      <c r="OYF23" s="143"/>
      <c r="OYG23" s="156"/>
      <c r="OYH23" s="143"/>
      <c r="OYI23" s="156"/>
      <c r="OYJ23" s="143"/>
      <c r="OYK23" s="156"/>
      <c r="OYL23" s="143"/>
      <c r="OYM23" s="156"/>
      <c r="OYN23" s="143"/>
      <c r="OYO23" s="156"/>
      <c r="OYP23" s="143"/>
      <c r="OYQ23" s="156"/>
      <c r="OYR23" s="143"/>
      <c r="OYS23" s="156"/>
      <c r="OYT23" s="143"/>
      <c r="OYU23" s="156"/>
      <c r="OYV23" s="143"/>
      <c r="OYW23" s="156"/>
      <c r="OYX23" s="143"/>
      <c r="OYY23" s="156"/>
      <c r="OYZ23" s="143"/>
      <c r="OZA23" s="156"/>
      <c r="OZB23" s="143"/>
      <c r="OZC23" s="156"/>
      <c r="OZD23" s="143"/>
      <c r="OZE23" s="156"/>
      <c r="OZF23" s="143"/>
      <c r="OZG23" s="156"/>
      <c r="OZH23" s="143"/>
      <c r="OZI23" s="156"/>
      <c r="OZJ23" s="143"/>
      <c r="OZK23" s="156"/>
      <c r="OZL23" s="143"/>
      <c r="OZM23" s="156"/>
      <c r="OZN23" s="143"/>
      <c r="OZO23" s="156"/>
      <c r="OZP23" s="143"/>
      <c r="OZQ23" s="156"/>
      <c r="OZR23" s="143"/>
      <c r="OZS23" s="156"/>
      <c r="OZT23" s="143"/>
      <c r="OZU23" s="156"/>
      <c r="OZV23" s="143"/>
      <c r="OZW23" s="156"/>
      <c r="OZX23" s="143"/>
      <c r="OZY23" s="156"/>
      <c r="OZZ23" s="143"/>
      <c r="PAA23" s="156"/>
      <c r="PAB23" s="143"/>
      <c r="PAC23" s="156"/>
      <c r="PAD23" s="143"/>
      <c r="PAE23" s="156"/>
      <c r="PAF23" s="143"/>
      <c r="PAG23" s="156"/>
      <c r="PAH23" s="143"/>
      <c r="PAI23" s="156"/>
      <c r="PAJ23" s="143"/>
      <c r="PAK23" s="156"/>
      <c r="PAL23" s="143"/>
      <c r="PAM23" s="156"/>
      <c r="PAN23" s="143"/>
      <c r="PAO23" s="156"/>
      <c r="PAP23" s="143"/>
      <c r="PAQ23" s="156"/>
      <c r="PAR23" s="143"/>
      <c r="PAS23" s="156"/>
      <c r="PAT23" s="143"/>
      <c r="PAU23" s="156"/>
      <c r="PAV23" s="143"/>
      <c r="PAW23" s="156"/>
      <c r="PAX23" s="143"/>
      <c r="PAY23" s="156"/>
      <c r="PAZ23" s="143"/>
      <c r="PBA23" s="156"/>
      <c r="PBB23" s="143"/>
      <c r="PBC23" s="156"/>
      <c r="PBD23" s="143"/>
      <c r="PBE23" s="156"/>
      <c r="PBF23" s="143"/>
      <c r="PBG23" s="156"/>
      <c r="PBH23" s="143"/>
      <c r="PBI23" s="156"/>
      <c r="PBJ23" s="143"/>
      <c r="PBK23" s="156"/>
      <c r="PBL23" s="143"/>
      <c r="PBM23" s="156"/>
      <c r="PBN23" s="143"/>
      <c r="PBO23" s="156"/>
      <c r="PBP23" s="143"/>
      <c r="PBQ23" s="156"/>
      <c r="PBR23" s="143"/>
      <c r="PBS23" s="156"/>
      <c r="PBT23" s="143"/>
      <c r="PBU23" s="156"/>
      <c r="PBV23" s="143"/>
      <c r="PBW23" s="156"/>
      <c r="PBX23" s="143"/>
      <c r="PBY23" s="156"/>
      <c r="PBZ23" s="143"/>
      <c r="PCA23" s="156"/>
      <c r="PCB23" s="143"/>
      <c r="PCC23" s="156"/>
      <c r="PCD23" s="143"/>
      <c r="PCE23" s="156"/>
      <c r="PCF23" s="143"/>
      <c r="PCG23" s="156"/>
      <c r="PCH23" s="143"/>
      <c r="PCI23" s="156"/>
      <c r="PCJ23" s="143"/>
      <c r="PCK23" s="156"/>
      <c r="PCL23" s="143"/>
      <c r="PCM23" s="156"/>
      <c r="PCN23" s="143"/>
      <c r="PCO23" s="156"/>
      <c r="PCP23" s="143"/>
      <c r="PCQ23" s="156"/>
      <c r="PCR23" s="143"/>
      <c r="PCS23" s="156"/>
      <c r="PCT23" s="143"/>
      <c r="PCU23" s="156"/>
      <c r="PCV23" s="143"/>
      <c r="PCW23" s="156"/>
      <c r="PCX23" s="143"/>
      <c r="PCY23" s="156"/>
      <c r="PCZ23" s="143"/>
      <c r="PDA23" s="156"/>
      <c r="PDB23" s="143"/>
      <c r="PDC23" s="156"/>
      <c r="PDD23" s="143"/>
      <c r="PDE23" s="156"/>
      <c r="PDF23" s="143"/>
      <c r="PDG23" s="156"/>
      <c r="PDH23" s="143"/>
      <c r="PDI23" s="156"/>
      <c r="PDJ23" s="143"/>
      <c r="PDK23" s="156"/>
      <c r="PDL23" s="143"/>
      <c r="PDM23" s="156"/>
      <c r="PDN23" s="143"/>
      <c r="PDO23" s="156"/>
      <c r="PDP23" s="143"/>
      <c r="PDQ23" s="156"/>
      <c r="PDR23" s="143"/>
      <c r="PDS23" s="156"/>
      <c r="PDT23" s="143"/>
      <c r="PDU23" s="156"/>
      <c r="PDV23" s="143"/>
      <c r="PDW23" s="156"/>
      <c r="PDX23" s="143"/>
      <c r="PDY23" s="156"/>
      <c r="PDZ23" s="143"/>
      <c r="PEA23" s="156"/>
      <c r="PEB23" s="143"/>
      <c r="PEC23" s="156"/>
      <c r="PED23" s="143"/>
      <c r="PEE23" s="156"/>
      <c r="PEF23" s="143"/>
      <c r="PEG23" s="156"/>
      <c r="PEH23" s="143"/>
      <c r="PEI23" s="156"/>
      <c r="PEJ23" s="143"/>
      <c r="PEK23" s="156"/>
      <c r="PEL23" s="143"/>
      <c r="PEM23" s="156"/>
      <c r="PEN23" s="143"/>
      <c r="PEO23" s="156"/>
      <c r="PEP23" s="143"/>
      <c r="PEQ23" s="156"/>
      <c r="PER23" s="143"/>
      <c r="PES23" s="156"/>
      <c r="PET23" s="143"/>
      <c r="PEU23" s="156"/>
      <c r="PEV23" s="143"/>
      <c r="PEW23" s="156"/>
      <c r="PEX23" s="143"/>
      <c r="PEY23" s="156"/>
      <c r="PEZ23" s="143"/>
      <c r="PFA23" s="156"/>
      <c r="PFB23" s="143"/>
      <c r="PFC23" s="156"/>
      <c r="PFD23" s="143"/>
      <c r="PFE23" s="156"/>
      <c r="PFF23" s="143"/>
      <c r="PFG23" s="156"/>
      <c r="PFH23" s="143"/>
      <c r="PFI23" s="156"/>
      <c r="PFJ23" s="143"/>
      <c r="PFK23" s="156"/>
      <c r="PFL23" s="143"/>
      <c r="PFM23" s="156"/>
      <c r="PFN23" s="143"/>
      <c r="PFO23" s="156"/>
      <c r="PFP23" s="143"/>
      <c r="PFQ23" s="156"/>
      <c r="PFR23" s="143"/>
      <c r="PFS23" s="156"/>
      <c r="PFT23" s="143"/>
      <c r="PFU23" s="156"/>
      <c r="PFV23" s="143"/>
      <c r="PFW23" s="156"/>
      <c r="PFX23" s="143"/>
      <c r="PFY23" s="156"/>
      <c r="PFZ23" s="143"/>
      <c r="PGA23" s="156"/>
      <c r="PGB23" s="143"/>
      <c r="PGC23" s="156"/>
      <c r="PGD23" s="143"/>
      <c r="PGE23" s="156"/>
      <c r="PGF23" s="143"/>
      <c r="PGG23" s="156"/>
      <c r="PGH23" s="143"/>
      <c r="PGI23" s="156"/>
      <c r="PGJ23" s="143"/>
      <c r="PGK23" s="156"/>
      <c r="PGL23" s="143"/>
      <c r="PGM23" s="156"/>
      <c r="PGN23" s="143"/>
      <c r="PGO23" s="156"/>
      <c r="PGP23" s="143"/>
      <c r="PGQ23" s="156"/>
      <c r="PGR23" s="143"/>
      <c r="PGS23" s="156"/>
      <c r="PGT23" s="143"/>
      <c r="PGU23" s="156"/>
      <c r="PGV23" s="143"/>
      <c r="PGW23" s="156"/>
      <c r="PGX23" s="143"/>
      <c r="PGY23" s="156"/>
      <c r="PGZ23" s="143"/>
      <c r="PHA23" s="156"/>
      <c r="PHB23" s="143"/>
      <c r="PHC23" s="156"/>
      <c r="PHD23" s="143"/>
      <c r="PHE23" s="156"/>
      <c r="PHF23" s="143"/>
      <c r="PHG23" s="156"/>
      <c r="PHH23" s="143"/>
      <c r="PHI23" s="156"/>
      <c r="PHJ23" s="143"/>
      <c r="PHK23" s="156"/>
      <c r="PHL23" s="143"/>
      <c r="PHM23" s="156"/>
      <c r="PHN23" s="143"/>
      <c r="PHO23" s="156"/>
      <c r="PHP23" s="143"/>
      <c r="PHQ23" s="156"/>
      <c r="PHR23" s="143"/>
      <c r="PHS23" s="156"/>
      <c r="PHT23" s="143"/>
      <c r="PHU23" s="156"/>
      <c r="PHV23" s="143"/>
      <c r="PHW23" s="156"/>
      <c r="PHX23" s="143"/>
      <c r="PHY23" s="156"/>
      <c r="PHZ23" s="143"/>
      <c r="PIA23" s="156"/>
      <c r="PIB23" s="143"/>
      <c r="PIC23" s="156"/>
      <c r="PID23" s="143"/>
      <c r="PIE23" s="156"/>
      <c r="PIF23" s="143"/>
      <c r="PIG23" s="156"/>
      <c r="PIH23" s="143"/>
      <c r="PII23" s="156"/>
      <c r="PIJ23" s="143"/>
      <c r="PIK23" s="156"/>
      <c r="PIL23" s="143"/>
      <c r="PIM23" s="156"/>
      <c r="PIN23" s="143"/>
      <c r="PIO23" s="156"/>
      <c r="PIP23" s="143"/>
      <c r="PIQ23" s="156"/>
      <c r="PIR23" s="143"/>
      <c r="PIS23" s="156"/>
      <c r="PIT23" s="143"/>
      <c r="PIU23" s="156"/>
      <c r="PIV23" s="143"/>
      <c r="PIW23" s="156"/>
      <c r="PIX23" s="143"/>
      <c r="PIY23" s="156"/>
      <c r="PIZ23" s="143"/>
      <c r="PJA23" s="156"/>
      <c r="PJB23" s="143"/>
      <c r="PJC23" s="156"/>
      <c r="PJD23" s="143"/>
      <c r="PJE23" s="156"/>
      <c r="PJF23" s="143"/>
      <c r="PJG23" s="156"/>
      <c r="PJH23" s="143"/>
      <c r="PJI23" s="156"/>
      <c r="PJJ23" s="143"/>
      <c r="PJK23" s="156"/>
      <c r="PJL23" s="143"/>
      <c r="PJM23" s="156"/>
      <c r="PJN23" s="143"/>
      <c r="PJO23" s="156"/>
      <c r="PJP23" s="143"/>
      <c r="PJQ23" s="156"/>
      <c r="PJR23" s="143"/>
      <c r="PJS23" s="156"/>
      <c r="PJT23" s="143"/>
      <c r="PJU23" s="156"/>
      <c r="PJV23" s="143"/>
      <c r="PJW23" s="156"/>
      <c r="PJX23" s="143"/>
      <c r="PJY23" s="156"/>
      <c r="PJZ23" s="143"/>
      <c r="PKA23" s="156"/>
      <c r="PKB23" s="143"/>
      <c r="PKC23" s="156"/>
      <c r="PKD23" s="143"/>
      <c r="PKE23" s="156"/>
      <c r="PKF23" s="143"/>
      <c r="PKG23" s="156"/>
      <c r="PKH23" s="143"/>
      <c r="PKI23" s="156"/>
      <c r="PKJ23" s="143"/>
      <c r="PKK23" s="156"/>
      <c r="PKL23" s="143"/>
      <c r="PKM23" s="156"/>
      <c r="PKN23" s="143"/>
      <c r="PKO23" s="156"/>
      <c r="PKP23" s="143"/>
      <c r="PKQ23" s="156"/>
      <c r="PKR23" s="143"/>
      <c r="PKS23" s="156"/>
      <c r="PKT23" s="143"/>
      <c r="PKU23" s="156"/>
      <c r="PKV23" s="143"/>
      <c r="PKW23" s="156"/>
      <c r="PKX23" s="143"/>
      <c r="PKY23" s="156"/>
      <c r="PKZ23" s="143"/>
      <c r="PLA23" s="156"/>
      <c r="PLB23" s="143"/>
      <c r="PLC23" s="156"/>
      <c r="PLD23" s="143"/>
      <c r="PLE23" s="156"/>
      <c r="PLF23" s="143"/>
      <c r="PLG23" s="156"/>
      <c r="PLH23" s="143"/>
      <c r="PLI23" s="156"/>
      <c r="PLJ23" s="143"/>
      <c r="PLK23" s="156"/>
      <c r="PLL23" s="143"/>
      <c r="PLM23" s="156"/>
      <c r="PLN23" s="143"/>
      <c r="PLO23" s="156"/>
      <c r="PLP23" s="143"/>
      <c r="PLQ23" s="156"/>
      <c r="PLR23" s="143"/>
      <c r="PLS23" s="156"/>
      <c r="PLT23" s="143"/>
      <c r="PLU23" s="156"/>
      <c r="PLV23" s="143"/>
      <c r="PLW23" s="156"/>
      <c r="PLX23" s="143"/>
      <c r="PLY23" s="156"/>
      <c r="PLZ23" s="143"/>
      <c r="PMA23" s="156"/>
      <c r="PMB23" s="143"/>
      <c r="PMC23" s="156"/>
      <c r="PMD23" s="143"/>
      <c r="PME23" s="156"/>
      <c r="PMF23" s="143"/>
      <c r="PMG23" s="156"/>
      <c r="PMH23" s="143"/>
      <c r="PMI23" s="156"/>
      <c r="PMJ23" s="143"/>
      <c r="PMK23" s="156"/>
      <c r="PML23" s="143"/>
      <c r="PMM23" s="156"/>
      <c r="PMN23" s="143"/>
      <c r="PMO23" s="156"/>
      <c r="PMP23" s="143"/>
      <c r="PMQ23" s="156"/>
      <c r="PMR23" s="143"/>
      <c r="PMS23" s="156"/>
      <c r="PMT23" s="143"/>
      <c r="PMU23" s="156"/>
      <c r="PMV23" s="143"/>
      <c r="PMW23" s="156"/>
      <c r="PMX23" s="143"/>
      <c r="PMY23" s="156"/>
      <c r="PMZ23" s="143"/>
      <c r="PNA23" s="156"/>
      <c r="PNB23" s="143"/>
      <c r="PNC23" s="156"/>
      <c r="PND23" s="143"/>
      <c r="PNE23" s="156"/>
      <c r="PNF23" s="143"/>
      <c r="PNG23" s="156"/>
      <c r="PNH23" s="143"/>
      <c r="PNI23" s="156"/>
      <c r="PNJ23" s="143"/>
      <c r="PNK23" s="156"/>
      <c r="PNL23" s="143"/>
      <c r="PNM23" s="156"/>
      <c r="PNN23" s="143"/>
      <c r="PNO23" s="156"/>
      <c r="PNP23" s="143"/>
      <c r="PNQ23" s="156"/>
      <c r="PNR23" s="143"/>
      <c r="PNS23" s="156"/>
      <c r="PNT23" s="143"/>
      <c r="PNU23" s="156"/>
      <c r="PNV23" s="143"/>
      <c r="PNW23" s="156"/>
      <c r="PNX23" s="143"/>
      <c r="PNY23" s="156"/>
      <c r="PNZ23" s="143"/>
      <c r="POA23" s="156"/>
      <c r="POB23" s="143"/>
      <c r="POC23" s="156"/>
      <c r="POD23" s="143"/>
      <c r="POE23" s="156"/>
      <c r="POF23" s="143"/>
      <c r="POG23" s="156"/>
      <c r="POH23" s="143"/>
      <c r="POI23" s="156"/>
      <c r="POJ23" s="143"/>
      <c r="POK23" s="156"/>
      <c r="POL23" s="143"/>
      <c r="POM23" s="156"/>
      <c r="PON23" s="143"/>
      <c r="POO23" s="156"/>
      <c r="POP23" s="143"/>
      <c r="POQ23" s="156"/>
      <c r="POR23" s="143"/>
      <c r="POS23" s="156"/>
      <c r="POT23" s="143"/>
      <c r="POU23" s="156"/>
      <c r="POV23" s="143"/>
      <c r="POW23" s="156"/>
      <c r="POX23" s="143"/>
      <c r="POY23" s="156"/>
      <c r="POZ23" s="143"/>
      <c r="PPA23" s="156"/>
      <c r="PPB23" s="143"/>
      <c r="PPC23" s="156"/>
      <c r="PPD23" s="143"/>
      <c r="PPE23" s="156"/>
      <c r="PPF23" s="143"/>
      <c r="PPG23" s="156"/>
      <c r="PPH23" s="143"/>
      <c r="PPI23" s="156"/>
      <c r="PPJ23" s="143"/>
      <c r="PPK23" s="156"/>
      <c r="PPL23" s="143"/>
      <c r="PPM23" s="156"/>
      <c r="PPN23" s="143"/>
      <c r="PPO23" s="156"/>
      <c r="PPP23" s="143"/>
      <c r="PPQ23" s="156"/>
      <c r="PPR23" s="143"/>
      <c r="PPS23" s="156"/>
      <c r="PPT23" s="143"/>
      <c r="PPU23" s="156"/>
      <c r="PPV23" s="143"/>
      <c r="PPW23" s="156"/>
      <c r="PPX23" s="143"/>
      <c r="PPY23" s="156"/>
      <c r="PPZ23" s="143"/>
      <c r="PQA23" s="156"/>
      <c r="PQB23" s="143"/>
      <c r="PQC23" s="156"/>
      <c r="PQD23" s="143"/>
      <c r="PQE23" s="156"/>
      <c r="PQF23" s="143"/>
      <c r="PQG23" s="156"/>
      <c r="PQH23" s="143"/>
      <c r="PQI23" s="156"/>
      <c r="PQJ23" s="143"/>
      <c r="PQK23" s="156"/>
      <c r="PQL23" s="143"/>
      <c r="PQM23" s="156"/>
      <c r="PQN23" s="143"/>
      <c r="PQO23" s="156"/>
      <c r="PQP23" s="143"/>
      <c r="PQQ23" s="156"/>
      <c r="PQR23" s="143"/>
      <c r="PQS23" s="156"/>
      <c r="PQT23" s="143"/>
      <c r="PQU23" s="156"/>
      <c r="PQV23" s="143"/>
      <c r="PQW23" s="156"/>
      <c r="PQX23" s="143"/>
      <c r="PQY23" s="156"/>
      <c r="PQZ23" s="143"/>
      <c r="PRA23" s="156"/>
      <c r="PRB23" s="143"/>
      <c r="PRC23" s="156"/>
      <c r="PRD23" s="143"/>
      <c r="PRE23" s="156"/>
      <c r="PRF23" s="143"/>
      <c r="PRG23" s="156"/>
      <c r="PRH23" s="143"/>
      <c r="PRI23" s="156"/>
      <c r="PRJ23" s="143"/>
      <c r="PRK23" s="156"/>
      <c r="PRL23" s="143"/>
      <c r="PRM23" s="156"/>
      <c r="PRN23" s="143"/>
      <c r="PRO23" s="156"/>
      <c r="PRP23" s="143"/>
      <c r="PRQ23" s="156"/>
      <c r="PRR23" s="143"/>
      <c r="PRS23" s="156"/>
      <c r="PRT23" s="143"/>
      <c r="PRU23" s="156"/>
      <c r="PRV23" s="143"/>
      <c r="PRW23" s="156"/>
      <c r="PRX23" s="143"/>
      <c r="PRY23" s="156"/>
      <c r="PRZ23" s="143"/>
      <c r="PSA23" s="156"/>
      <c r="PSB23" s="143"/>
      <c r="PSC23" s="156"/>
      <c r="PSD23" s="143"/>
      <c r="PSE23" s="156"/>
      <c r="PSF23" s="143"/>
      <c r="PSG23" s="156"/>
      <c r="PSH23" s="143"/>
      <c r="PSI23" s="156"/>
      <c r="PSJ23" s="143"/>
      <c r="PSK23" s="156"/>
      <c r="PSL23" s="143"/>
      <c r="PSM23" s="156"/>
      <c r="PSN23" s="143"/>
      <c r="PSO23" s="156"/>
      <c r="PSP23" s="143"/>
      <c r="PSQ23" s="156"/>
      <c r="PSR23" s="143"/>
      <c r="PSS23" s="156"/>
      <c r="PST23" s="143"/>
      <c r="PSU23" s="156"/>
      <c r="PSV23" s="143"/>
      <c r="PSW23" s="156"/>
      <c r="PSX23" s="143"/>
      <c r="PSY23" s="156"/>
      <c r="PSZ23" s="143"/>
      <c r="PTA23" s="156"/>
      <c r="PTB23" s="143"/>
      <c r="PTC23" s="156"/>
      <c r="PTD23" s="143"/>
      <c r="PTE23" s="156"/>
      <c r="PTF23" s="143"/>
      <c r="PTG23" s="156"/>
      <c r="PTH23" s="143"/>
      <c r="PTI23" s="156"/>
      <c r="PTJ23" s="143"/>
      <c r="PTK23" s="156"/>
      <c r="PTL23" s="143"/>
      <c r="PTM23" s="156"/>
      <c r="PTN23" s="143"/>
      <c r="PTO23" s="156"/>
      <c r="PTP23" s="143"/>
      <c r="PTQ23" s="156"/>
      <c r="PTR23" s="143"/>
      <c r="PTS23" s="156"/>
      <c r="PTT23" s="143"/>
      <c r="PTU23" s="156"/>
      <c r="PTV23" s="143"/>
      <c r="PTW23" s="156"/>
      <c r="PTX23" s="143"/>
      <c r="PTY23" s="156"/>
      <c r="PTZ23" s="143"/>
      <c r="PUA23" s="156"/>
      <c r="PUB23" s="143"/>
      <c r="PUC23" s="156"/>
      <c r="PUD23" s="143"/>
      <c r="PUE23" s="156"/>
      <c r="PUF23" s="143"/>
      <c r="PUG23" s="156"/>
      <c r="PUH23" s="143"/>
      <c r="PUI23" s="156"/>
      <c r="PUJ23" s="143"/>
      <c r="PUK23" s="156"/>
      <c r="PUL23" s="143"/>
      <c r="PUM23" s="156"/>
      <c r="PUN23" s="143"/>
      <c r="PUO23" s="156"/>
      <c r="PUP23" s="143"/>
      <c r="PUQ23" s="156"/>
      <c r="PUR23" s="143"/>
      <c r="PUS23" s="156"/>
      <c r="PUT23" s="143"/>
      <c r="PUU23" s="156"/>
      <c r="PUV23" s="143"/>
      <c r="PUW23" s="156"/>
      <c r="PUX23" s="143"/>
      <c r="PUY23" s="156"/>
      <c r="PUZ23" s="143"/>
      <c r="PVA23" s="156"/>
      <c r="PVB23" s="143"/>
      <c r="PVC23" s="156"/>
      <c r="PVD23" s="143"/>
      <c r="PVE23" s="156"/>
      <c r="PVF23" s="143"/>
      <c r="PVG23" s="156"/>
      <c r="PVH23" s="143"/>
      <c r="PVI23" s="156"/>
      <c r="PVJ23" s="143"/>
      <c r="PVK23" s="156"/>
      <c r="PVL23" s="143"/>
      <c r="PVM23" s="156"/>
      <c r="PVN23" s="143"/>
      <c r="PVO23" s="156"/>
      <c r="PVP23" s="143"/>
      <c r="PVQ23" s="156"/>
      <c r="PVR23" s="143"/>
      <c r="PVS23" s="156"/>
      <c r="PVT23" s="143"/>
      <c r="PVU23" s="156"/>
      <c r="PVV23" s="143"/>
      <c r="PVW23" s="156"/>
      <c r="PVX23" s="143"/>
      <c r="PVY23" s="156"/>
      <c r="PVZ23" s="143"/>
      <c r="PWA23" s="156"/>
      <c r="PWB23" s="143"/>
      <c r="PWC23" s="156"/>
      <c r="PWD23" s="143"/>
      <c r="PWE23" s="156"/>
      <c r="PWF23" s="143"/>
      <c r="PWG23" s="156"/>
      <c r="PWH23" s="143"/>
      <c r="PWI23" s="156"/>
      <c r="PWJ23" s="143"/>
      <c r="PWK23" s="156"/>
      <c r="PWL23" s="143"/>
      <c r="PWM23" s="156"/>
      <c r="PWN23" s="143"/>
      <c r="PWO23" s="156"/>
      <c r="PWP23" s="143"/>
      <c r="PWQ23" s="156"/>
      <c r="PWR23" s="143"/>
      <c r="PWS23" s="156"/>
      <c r="PWT23" s="143"/>
      <c r="PWU23" s="156"/>
      <c r="PWV23" s="143"/>
      <c r="PWW23" s="156"/>
      <c r="PWX23" s="143"/>
      <c r="PWY23" s="156"/>
      <c r="PWZ23" s="143"/>
      <c r="PXA23" s="156"/>
      <c r="PXB23" s="143"/>
      <c r="PXC23" s="156"/>
      <c r="PXD23" s="143"/>
      <c r="PXE23" s="156"/>
      <c r="PXF23" s="143"/>
      <c r="PXG23" s="156"/>
      <c r="PXH23" s="143"/>
      <c r="PXI23" s="156"/>
      <c r="PXJ23" s="143"/>
      <c r="PXK23" s="156"/>
      <c r="PXL23" s="143"/>
      <c r="PXM23" s="156"/>
      <c r="PXN23" s="143"/>
      <c r="PXO23" s="156"/>
      <c r="PXP23" s="143"/>
      <c r="PXQ23" s="156"/>
      <c r="PXR23" s="143"/>
      <c r="PXS23" s="156"/>
      <c r="PXT23" s="143"/>
      <c r="PXU23" s="156"/>
      <c r="PXV23" s="143"/>
      <c r="PXW23" s="156"/>
      <c r="PXX23" s="143"/>
      <c r="PXY23" s="156"/>
      <c r="PXZ23" s="143"/>
      <c r="PYA23" s="156"/>
      <c r="PYB23" s="143"/>
      <c r="PYC23" s="156"/>
      <c r="PYD23" s="143"/>
      <c r="PYE23" s="156"/>
      <c r="PYF23" s="143"/>
      <c r="PYG23" s="156"/>
      <c r="PYH23" s="143"/>
      <c r="PYI23" s="156"/>
      <c r="PYJ23" s="143"/>
      <c r="PYK23" s="156"/>
      <c r="PYL23" s="143"/>
      <c r="PYM23" s="156"/>
      <c r="PYN23" s="143"/>
      <c r="PYO23" s="156"/>
      <c r="PYP23" s="143"/>
      <c r="PYQ23" s="156"/>
      <c r="PYR23" s="143"/>
      <c r="PYS23" s="156"/>
      <c r="PYT23" s="143"/>
      <c r="PYU23" s="156"/>
      <c r="PYV23" s="143"/>
      <c r="PYW23" s="156"/>
      <c r="PYX23" s="143"/>
      <c r="PYY23" s="156"/>
      <c r="PYZ23" s="143"/>
      <c r="PZA23" s="156"/>
      <c r="PZB23" s="143"/>
      <c r="PZC23" s="156"/>
      <c r="PZD23" s="143"/>
      <c r="PZE23" s="156"/>
      <c r="PZF23" s="143"/>
      <c r="PZG23" s="156"/>
      <c r="PZH23" s="143"/>
      <c r="PZI23" s="156"/>
      <c r="PZJ23" s="143"/>
      <c r="PZK23" s="156"/>
      <c r="PZL23" s="143"/>
      <c r="PZM23" s="156"/>
      <c r="PZN23" s="143"/>
      <c r="PZO23" s="156"/>
      <c r="PZP23" s="143"/>
      <c r="PZQ23" s="156"/>
      <c r="PZR23" s="143"/>
      <c r="PZS23" s="156"/>
      <c r="PZT23" s="143"/>
      <c r="PZU23" s="156"/>
      <c r="PZV23" s="143"/>
      <c r="PZW23" s="156"/>
      <c r="PZX23" s="143"/>
      <c r="PZY23" s="156"/>
      <c r="PZZ23" s="143"/>
      <c r="QAA23" s="156"/>
      <c r="QAB23" s="143"/>
      <c r="QAC23" s="156"/>
      <c r="QAD23" s="143"/>
      <c r="QAE23" s="156"/>
      <c r="QAF23" s="143"/>
      <c r="QAG23" s="156"/>
      <c r="QAH23" s="143"/>
      <c r="QAI23" s="156"/>
      <c r="QAJ23" s="143"/>
      <c r="QAK23" s="156"/>
      <c r="QAL23" s="143"/>
      <c r="QAM23" s="156"/>
      <c r="QAN23" s="143"/>
      <c r="QAO23" s="156"/>
      <c r="QAP23" s="143"/>
      <c r="QAQ23" s="156"/>
      <c r="QAR23" s="143"/>
      <c r="QAS23" s="156"/>
      <c r="QAT23" s="143"/>
      <c r="QAU23" s="156"/>
      <c r="QAV23" s="143"/>
      <c r="QAW23" s="156"/>
      <c r="QAX23" s="143"/>
      <c r="QAY23" s="156"/>
      <c r="QAZ23" s="143"/>
      <c r="QBA23" s="156"/>
      <c r="QBB23" s="143"/>
      <c r="QBC23" s="156"/>
      <c r="QBD23" s="143"/>
      <c r="QBE23" s="156"/>
      <c r="QBF23" s="143"/>
      <c r="QBG23" s="156"/>
      <c r="QBH23" s="143"/>
      <c r="QBI23" s="156"/>
      <c r="QBJ23" s="143"/>
      <c r="QBK23" s="156"/>
      <c r="QBL23" s="143"/>
      <c r="QBM23" s="156"/>
      <c r="QBN23" s="143"/>
      <c r="QBO23" s="156"/>
      <c r="QBP23" s="143"/>
      <c r="QBQ23" s="156"/>
      <c r="QBR23" s="143"/>
      <c r="QBS23" s="156"/>
      <c r="QBT23" s="143"/>
      <c r="QBU23" s="156"/>
      <c r="QBV23" s="143"/>
      <c r="QBW23" s="156"/>
      <c r="QBX23" s="143"/>
      <c r="QBY23" s="156"/>
      <c r="QBZ23" s="143"/>
      <c r="QCA23" s="156"/>
      <c r="QCB23" s="143"/>
      <c r="QCC23" s="156"/>
      <c r="QCD23" s="143"/>
      <c r="QCE23" s="156"/>
      <c r="QCF23" s="143"/>
      <c r="QCG23" s="156"/>
      <c r="QCH23" s="143"/>
      <c r="QCI23" s="156"/>
      <c r="QCJ23" s="143"/>
      <c r="QCK23" s="156"/>
      <c r="QCL23" s="143"/>
      <c r="QCM23" s="156"/>
      <c r="QCN23" s="143"/>
      <c r="QCO23" s="156"/>
      <c r="QCP23" s="143"/>
      <c r="QCQ23" s="156"/>
      <c r="QCR23" s="143"/>
      <c r="QCS23" s="156"/>
      <c r="QCT23" s="143"/>
      <c r="QCU23" s="156"/>
      <c r="QCV23" s="143"/>
      <c r="QCW23" s="156"/>
      <c r="QCX23" s="143"/>
      <c r="QCY23" s="156"/>
      <c r="QCZ23" s="143"/>
      <c r="QDA23" s="156"/>
      <c r="QDB23" s="143"/>
      <c r="QDC23" s="156"/>
      <c r="QDD23" s="143"/>
      <c r="QDE23" s="156"/>
      <c r="QDF23" s="143"/>
      <c r="QDG23" s="156"/>
      <c r="QDH23" s="143"/>
      <c r="QDI23" s="156"/>
      <c r="QDJ23" s="143"/>
      <c r="QDK23" s="156"/>
      <c r="QDL23" s="143"/>
      <c r="QDM23" s="156"/>
      <c r="QDN23" s="143"/>
      <c r="QDO23" s="156"/>
      <c r="QDP23" s="143"/>
      <c r="QDQ23" s="156"/>
      <c r="QDR23" s="143"/>
      <c r="QDS23" s="156"/>
      <c r="QDT23" s="143"/>
      <c r="QDU23" s="156"/>
      <c r="QDV23" s="143"/>
      <c r="QDW23" s="156"/>
      <c r="QDX23" s="143"/>
      <c r="QDY23" s="156"/>
      <c r="QDZ23" s="143"/>
      <c r="QEA23" s="156"/>
      <c r="QEB23" s="143"/>
      <c r="QEC23" s="156"/>
      <c r="QED23" s="143"/>
      <c r="QEE23" s="156"/>
      <c r="QEF23" s="143"/>
      <c r="QEG23" s="156"/>
      <c r="QEH23" s="143"/>
      <c r="QEI23" s="156"/>
      <c r="QEJ23" s="143"/>
      <c r="QEK23" s="156"/>
      <c r="QEL23" s="143"/>
      <c r="QEM23" s="156"/>
      <c r="QEN23" s="143"/>
      <c r="QEO23" s="156"/>
      <c r="QEP23" s="143"/>
      <c r="QEQ23" s="156"/>
      <c r="QER23" s="143"/>
      <c r="QES23" s="156"/>
      <c r="QET23" s="143"/>
      <c r="QEU23" s="156"/>
      <c r="QEV23" s="143"/>
      <c r="QEW23" s="156"/>
      <c r="QEX23" s="143"/>
      <c r="QEY23" s="156"/>
      <c r="QEZ23" s="143"/>
      <c r="QFA23" s="156"/>
      <c r="QFB23" s="143"/>
      <c r="QFC23" s="156"/>
      <c r="QFD23" s="143"/>
      <c r="QFE23" s="156"/>
      <c r="QFF23" s="143"/>
      <c r="QFG23" s="156"/>
      <c r="QFH23" s="143"/>
      <c r="QFI23" s="156"/>
      <c r="QFJ23" s="143"/>
      <c r="QFK23" s="156"/>
      <c r="QFL23" s="143"/>
      <c r="QFM23" s="156"/>
      <c r="QFN23" s="143"/>
      <c r="QFO23" s="156"/>
      <c r="QFP23" s="143"/>
      <c r="QFQ23" s="156"/>
      <c r="QFR23" s="143"/>
      <c r="QFS23" s="156"/>
      <c r="QFT23" s="143"/>
      <c r="QFU23" s="156"/>
      <c r="QFV23" s="143"/>
      <c r="QFW23" s="156"/>
      <c r="QFX23" s="143"/>
      <c r="QFY23" s="156"/>
      <c r="QFZ23" s="143"/>
      <c r="QGA23" s="156"/>
      <c r="QGB23" s="143"/>
      <c r="QGC23" s="156"/>
      <c r="QGD23" s="143"/>
      <c r="QGE23" s="156"/>
      <c r="QGF23" s="143"/>
      <c r="QGG23" s="156"/>
      <c r="QGH23" s="143"/>
      <c r="QGI23" s="156"/>
      <c r="QGJ23" s="143"/>
      <c r="QGK23" s="156"/>
      <c r="QGL23" s="143"/>
      <c r="QGM23" s="156"/>
      <c r="QGN23" s="143"/>
      <c r="QGO23" s="156"/>
      <c r="QGP23" s="143"/>
      <c r="QGQ23" s="156"/>
      <c r="QGR23" s="143"/>
      <c r="QGS23" s="156"/>
      <c r="QGT23" s="143"/>
      <c r="QGU23" s="156"/>
      <c r="QGV23" s="143"/>
      <c r="QGW23" s="156"/>
      <c r="QGX23" s="143"/>
      <c r="QGY23" s="156"/>
      <c r="QGZ23" s="143"/>
      <c r="QHA23" s="156"/>
      <c r="QHB23" s="143"/>
      <c r="QHC23" s="156"/>
      <c r="QHD23" s="143"/>
      <c r="QHE23" s="156"/>
      <c r="QHF23" s="143"/>
      <c r="QHG23" s="156"/>
      <c r="QHH23" s="143"/>
      <c r="QHI23" s="156"/>
      <c r="QHJ23" s="143"/>
      <c r="QHK23" s="156"/>
      <c r="QHL23" s="143"/>
      <c r="QHM23" s="156"/>
      <c r="QHN23" s="143"/>
      <c r="QHO23" s="156"/>
      <c r="QHP23" s="143"/>
      <c r="QHQ23" s="156"/>
      <c r="QHR23" s="143"/>
      <c r="QHS23" s="156"/>
      <c r="QHT23" s="143"/>
      <c r="QHU23" s="156"/>
      <c r="QHV23" s="143"/>
      <c r="QHW23" s="156"/>
      <c r="QHX23" s="143"/>
      <c r="QHY23" s="156"/>
      <c r="QHZ23" s="143"/>
      <c r="QIA23" s="156"/>
      <c r="QIB23" s="143"/>
      <c r="QIC23" s="156"/>
      <c r="QID23" s="143"/>
      <c r="QIE23" s="156"/>
      <c r="QIF23" s="143"/>
      <c r="QIG23" s="156"/>
      <c r="QIH23" s="143"/>
      <c r="QII23" s="156"/>
      <c r="QIJ23" s="143"/>
      <c r="QIK23" s="156"/>
      <c r="QIL23" s="143"/>
      <c r="QIM23" s="156"/>
      <c r="QIN23" s="143"/>
      <c r="QIO23" s="156"/>
      <c r="QIP23" s="143"/>
      <c r="QIQ23" s="156"/>
      <c r="QIR23" s="143"/>
      <c r="QIS23" s="156"/>
      <c r="QIT23" s="143"/>
      <c r="QIU23" s="156"/>
      <c r="QIV23" s="143"/>
      <c r="QIW23" s="156"/>
      <c r="QIX23" s="143"/>
      <c r="QIY23" s="156"/>
      <c r="QIZ23" s="143"/>
      <c r="QJA23" s="156"/>
      <c r="QJB23" s="143"/>
      <c r="QJC23" s="156"/>
      <c r="QJD23" s="143"/>
      <c r="QJE23" s="156"/>
      <c r="QJF23" s="143"/>
      <c r="QJG23" s="156"/>
      <c r="QJH23" s="143"/>
      <c r="QJI23" s="156"/>
      <c r="QJJ23" s="143"/>
      <c r="QJK23" s="156"/>
      <c r="QJL23" s="143"/>
      <c r="QJM23" s="156"/>
      <c r="QJN23" s="143"/>
      <c r="QJO23" s="156"/>
      <c r="QJP23" s="143"/>
      <c r="QJQ23" s="156"/>
      <c r="QJR23" s="143"/>
      <c r="QJS23" s="156"/>
      <c r="QJT23" s="143"/>
      <c r="QJU23" s="156"/>
      <c r="QJV23" s="143"/>
      <c r="QJW23" s="156"/>
      <c r="QJX23" s="143"/>
      <c r="QJY23" s="156"/>
      <c r="QJZ23" s="143"/>
      <c r="QKA23" s="156"/>
      <c r="QKB23" s="143"/>
      <c r="QKC23" s="156"/>
      <c r="QKD23" s="143"/>
      <c r="QKE23" s="156"/>
      <c r="QKF23" s="143"/>
      <c r="QKG23" s="156"/>
      <c r="QKH23" s="143"/>
      <c r="QKI23" s="156"/>
      <c r="QKJ23" s="143"/>
      <c r="QKK23" s="156"/>
      <c r="QKL23" s="143"/>
      <c r="QKM23" s="156"/>
      <c r="QKN23" s="143"/>
      <c r="QKO23" s="156"/>
      <c r="QKP23" s="143"/>
      <c r="QKQ23" s="156"/>
      <c r="QKR23" s="143"/>
      <c r="QKS23" s="156"/>
      <c r="QKT23" s="143"/>
      <c r="QKU23" s="156"/>
      <c r="QKV23" s="143"/>
      <c r="QKW23" s="156"/>
      <c r="QKX23" s="143"/>
      <c r="QKY23" s="156"/>
      <c r="QKZ23" s="143"/>
      <c r="QLA23" s="156"/>
      <c r="QLB23" s="143"/>
      <c r="QLC23" s="156"/>
      <c r="QLD23" s="143"/>
      <c r="QLE23" s="156"/>
      <c r="QLF23" s="143"/>
      <c r="QLG23" s="156"/>
      <c r="QLH23" s="143"/>
      <c r="QLI23" s="156"/>
      <c r="QLJ23" s="143"/>
      <c r="QLK23" s="156"/>
      <c r="QLL23" s="143"/>
      <c r="QLM23" s="156"/>
      <c r="QLN23" s="143"/>
      <c r="QLO23" s="156"/>
      <c r="QLP23" s="143"/>
      <c r="QLQ23" s="156"/>
      <c r="QLR23" s="143"/>
      <c r="QLS23" s="156"/>
      <c r="QLT23" s="143"/>
      <c r="QLU23" s="156"/>
      <c r="QLV23" s="143"/>
      <c r="QLW23" s="156"/>
      <c r="QLX23" s="143"/>
      <c r="QLY23" s="156"/>
      <c r="QLZ23" s="143"/>
      <c r="QMA23" s="156"/>
      <c r="QMB23" s="143"/>
      <c r="QMC23" s="156"/>
      <c r="QMD23" s="143"/>
      <c r="QME23" s="156"/>
      <c r="QMF23" s="143"/>
      <c r="QMG23" s="156"/>
      <c r="QMH23" s="143"/>
      <c r="QMI23" s="156"/>
      <c r="QMJ23" s="143"/>
      <c r="QMK23" s="156"/>
      <c r="QML23" s="143"/>
      <c r="QMM23" s="156"/>
      <c r="QMN23" s="143"/>
      <c r="QMO23" s="156"/>
      <c r="QMP23" s="143"/>
      <c r="QMQ23" s="156"/>
      <c r="QMR23" s="143"/>
      <c r="QMS23" s="156"/>
      <c r="QMT23" s="143"/>
      <c r="QMU23" s="156"/>
      <c r="QMV23" s="143"/>
      <c r="QMW23" s="156"/>
      <c r="QMX23" s="143"/>
      <c r="QMY23" s="156"/>
      <c r="QMZ23" s="143"/>
      <c r="QNA23" s="156"/>
      <c r="QNB23" s="143"/>
      <c r="QNC23" s="156"/>
      <c r="QND23" s="143"/>
      <c r="QNE23" s="156"/>
      <c r="QNF23" s="143"/>
      <c r="QNG23" s="156"/>
      <c r="QNH23" s="143"/>
      <c r="QNI23" s="156"/>
      <c r="QNJ23" s="143"/>
      <c r="QNK23" s="156"/>
      <c r="QNL23" s="143"/>
      <c r="QNM23" s="156"/>
      <c r="QNN23" s="143"/>
      <c r="QNO23" s="156"/>
      <c r="QNP23" s="143"/>
      <c r="QNQ23" s="156"/>
      <c r="QNR23" s="143"/>
      <c r="QNS23" s="156"/>
      <c r="QNT23" s="143"/>
      <c r="QNU23" s="156"/>
      <c r="QNV23" s="143"/>
      <c r="QNW23" s="156"/>
      <c r="QNX23" s="143"/>
      <c r="QNY23" s="156"/>
      <c r="QNZ23" s="143"/>
      <c r="QOA23" s="156"/>
      <c r="QOB23" s="143"/>
      <c r="QOC23" s="156"/>
      <c r="QOD23" s="143"/>
      <c r="QOE23" s="156"/>
      <c r="QOF23" s="143"/>
      <c r="QOG23" s="156"/>
      <c r="QOH23" s="143"/>
      <c r="QOI23" s="156"/>
      <c r="QOJ23" s="143"/>
      <c r="QOK23" s="156"/>
      <c r="QOL23" s="143"/>
      <c r="QOM23" s="156"/>
      <c r="QON23" s="143"/>
      <c r="QOO23" s="156"/>
      <c r="QOP23" s="143"/>
      <c r="QOQ23" s="156"/>
      <c r="QOR23" s="143"/>
      <c r="QOS23" s="156"/>
      <c r="QOT23" s="143"/>
      <c r="QOU23" s="156"/>
      <c r="QOV23" s="143"/>
      <c r="QOW23" s="156"/>
      <c r="QOX23" s="143"/>
      <c r="QOY23" s="156"/>
      <c r="QOZ23" s="143"/>
      <c r="QPA23" s="156"/>
      <c r="QPB23" s="143"/>
      <c r="QPC23" s="156"/>
      <c r="QPD23" s="143"/>
      <c r="QPE23" s="156"/>
      <c r="QPF23" s="143"/>
      <c r="QPG23" s="156"/>
      <c r="QPH23" s="143"/>
      <c r="QPI23" s="156"/>
      <c r="QPJ23" s="143"/>
      <c r="QPK23" s="156"/>
      <c r="QPL23" s="143"/>
      <c r="QPM23" s="156"/>
      <c r="QPN23" s="143"/>
      <c r="QPO23" s="156"/>
      <c r="QPP23" s="143"/>
      <c r="QPQ23" s="156"/>
      <c r="QPR23" s="143"/>
      <c r="QPS23" s="156"/>
      <c r="QPT23" s="143"/>
      <c r="QPU23" s="156"/>
      <c r="QPV23" s="143"/>
      <c r="QPW23" s="156"/>
      <c r="QPX23" s="143"/>
      <c r="QPY23" s="156"/>
      <c r="QPZ23" s="143"/>
      <c r="QQA23" s="156"/>
      <c r="QQB23" s="143"/>
      <c r="QQC23" s="156"/>
      <c r="QQD23" s="143"/>
      <c r="QQE23" s="156"/>
      <c r="QQF23" s="143"/>
      <c r="QQG23" s="156"/>
      <c r="QQH23" s="143"/>
      <c r="QQI23" s="156"/>
      <c r="QQJ23" s="143"/>
      <c r="QQK23" s="156"/>
      <c r="QQL23" s="143"/>
      <c r="QQM23" s="156"/>
      <c r="QQN23" s="143"/>
      <c r="QQO23" s="156"/>
      <c r="QQP23" s="143"/>
      <c r="QQQ23" s="156"/>
      <c r="QQR23" s="143"/>
      <c r="QQS23" s="156"/>
      <c r="QQT23" s="143"/>
      <c r="QQU23" s="156"/>
      <c r="QQV23" s="143"/>
      <c r="QQW23" s="156"/>
      <c r="QQX23" s="143"/>
      <c r="QQY23" s="156"/>
      <c r="QQZ23" s="143"/>
      <c r="QRA23" s="156"/>
      <c r="QRB23" s="143"/>
      <c r="QRC23" s="156"/>
      <c r="QRD23" s="143"/>
      <c r="QRE23" s="156"/>
      <c r="QRF23" s="143"/>
      <c r="QRG23" s="156"/>
      <c r="QRH23" s="143"/>
      <c r="QRI23" s="156"/>
      <c r="QRJ23" s="143"/>
      <c r="QRK23" s="156"/>
      <c r="QRL23" s="143"/>
      <c r="QRM23" s="156"/>
      <c r="QRN23" s="143"/>
      <c r="QRO23" s="156"/>
      <c r="QRP23" s="143"/>
      <c r="QRQ23" s="156"/>
      <c r="QRR23" s="143"/>
      <c r="QRS23" s="156"/>
      <c r="QRT23" s="143"/>
      <c r="QRU23" s="156"/>
      <c r="QRV23" s="143"/>
      <c r="QRW23" s="156"/>
      <c r="QRX23" s="143"/>
      <c r="QRY23" s="156"/>
      <c r="QRZ23" s="143"/>
      <c r="QSA23" s="156"/>
      <c r="QSB23" s="143"/>
      <c r="QSC23" s="156"/>
      <c r="QSD23" s="143"/>
      <c r="QSE23" s="156"/>
      <c r="QSF23" s="143"/>
      <c r="QSG23" s="156"/>
      <c r="QSH23" s="143"/>
      <c r="QSI23" s="156"/>
      <c r="QSJ23" s="143"/>
      <c r="QSK23" s="156"/>
      <c r="QSL23" s="143"/>
      <c r="QSM23" s="156"/>
      <c r="QSN23" s="143"/>
      <c r="QSO23" s="156"/>
      <c r="QSP23" s="143"/>
      <c r="QSQ23" s="156"/>
      <c r="QSR23" s="143"/>
      <c r="QSS23" s="156"/>
      <c r="QST23" s="143"/>
      <c r="QSU23" s="156"/>
      <c r="QSV23" s="143"/>
      <c r="QSW23" s="156"/>
      <c r="QSX23" s="143"/>
      <c r="QSY23" s="156"/>
      <c r="QSZ23" s="143"/>
      <c r="QTA23" s="156"/>
      <c r="QTB23" s="143"/>
      <c r="QTC23" s="156"/>
      <c r="QTD23" s="143"/>
      <c r="QTE23" s="156"/>
      <c r="QTF23" s="143"/>
      <c r="QTG23" s="156"/>
      <c r="QTH23" s="143"/>
      <c r="QTI23" s="156"/>
      <c r="QTJ23" s="143"/>
      <c r="QTK23" s="156"/>
      <c r="QTL23" s="143"/>
      <c r="QTM23" s="156"/>
      <c r="QTN23" s="143"/>
      <c r="QTO23" s="156"/>
      <c r="QTP23" s="143"/>
      <c r="QTQ23" s="156"/>
      <c r="QTR23" s="143"/>
      <c r="QTS23" s="156"/>
      <c r="QTT23" s="143"/>
      <c r="QTU23" s="156"/>
      <c r="QTV23" s="143"/>
      <c r="QTW23" s="156"/>
      <c r="QTX23" s="143"/>
      <c r="QTY23" s="156"/>
      <c r="QTZ23" s="143"/>
      <c r="QUA23" s="156"/>
      <c r="QUB23" s="143"/>
      <c r="QUC23" s="156"/>
      <c r="QUD23" s="143"/>
      <c r="QUE23" s="156"/>
      <c r="QUF23" s="143"/>
      <c r="QUG23" s="156"/>
      <c r="QUH23" s="143"/>
      <c r="QUI23" s="156"/>
      <c r="QUJ23" s="143"/>
      <c r="QUK23" s="156"/>
      <c r="QUL23" s="143"/>
      <c r="QUM23" s="156"/>
      <c r="QUN23" s="143"/>
      <c r="QUO23" s="156"/>
      <c r="QUP23" s="143"/>
      <c r="QUQ23" s="156"/>
      <c r="QUR23" s="143"/>
      <c r="QUS23" s="156"/>
      <c r="QUT23" s="143"/>
      <c r="QUU23" s="156"/>
      <c r="QUV23" s="143"/>
      <c r="QUW23" s="156"/>
      <c r="QUX23" s="143"/>
      <c r="QUY23" s="156"/>
      <c r="QUZ23" s="143"/>
      <c r="QVA23" s="156"/>
      <c r="QVB23" s="143"/>
      <c r="QVC23" s="156"/>
      <c r="QVD23" s="143"/>
      <c r="QVE23" s="156"/>
      <c r="QVF23" s="143"/>
      <c r="QVG23" s="156"/>
      <c r="QVH23" s="143"/>
      <c r="QVI23" s="156"/>
      <c r="QVJ23" s="143"/>
      <c r="QVK23" s="156"/>
      <c r="QVL23" s="143"/>
      <c r="QVM23" s="156"/>
      <c r="QVN23" s="143"/>
      <c r="QVO23" s="156"/>
      <c r="QVP23" s="143"/>
      <c r="QVQ23" s="156"/>
      <c r="QVR23" s="143"/>
      <c r="QVS23" s="156"/>
      <c r="QVT23" s="143"/>
      <c r="QVU23" s="156"/>
      <c r="QVV23" s="143"/>
      <c r="QVW23" s="156"/>
      <c r="QVX23" s="143"/>
      <c r="QVY23" s="156"/>
      <c r="QVZ23" s="143"/>
      <c r="QWA23" s="156"/>
      <c r="QWB23" s="143"/>
      <c r="QWC23" s="156"/>
      <c r="QWD23" s="143"/>
      <c r="QWE23" s="156"/>
      <c r="QWF23" s="143"/>
      <c r="QWG23" s="156"/>
      <c r="QWH23" s="143"/>
      <c r="QWI23" s="156"/>
      <c r="QWJ23" s="143"/>
      <c r="QWK23" s="156"/>
      <c r="QWL23" s="143"/>
      <c r="QWM23" s="156"/>
      <c r="QWN23" s="143"/>
      <c r="QWO23" s="156"/>
      <c r="QWP23" s="143"/>
      <c r="QWQ23" s="156"/>
      <c r="QWR23" s="143"/>
      <c r="QWS23" s="156"/>
      <c r="QWT23" s="143"/>
      <c r="QWU23" s="156"/>
      <c r="QWV23" s="143"/>
      <c r="QWW23" s="156"/>
      <c r="QWX23" s="143"/>
      <c r="QWY23" s="156"/>
      <c r="QWZ23" s="143"/>
      <c r="QXA23" s="156"/>
      <c r="QXB23" s="143"/>
      <c r="QXC23" s="156"/>
      <c r="QXD23" s="143"/>
      <c r="QXE23" s="156"/>
      <c r="QXF23" s="143"/>
      <c r="QXG23" s="156"/>
      <c r="QXH23" s="143"/>
      <c r="QXI23" s="156"/>
      <c r="QXJ23" s="143"/>
      <c r="QXK23" s="156"/>
      <c r="QXL23" s="143"/>
      <c r="QXM23" s="156"/>
      <c r="QXN23" s="143"/>
      <c r="QXO23" s="156"/>
      <c r="QXP23" s="143"/>
      <c r="QXQ23" s="156"/>
      <c r="QXR23" s="143"/>
      <c r="QXS23" s="156"/>
      <c r="QXT23" s="143"/>
      <c r="QXU23" s="156"/>
      <c r="QXV23" s="143"/>
      <c r="QXW23" s="156"/>
      <c r="QXX23" s="143"/>
      <c r="QXY23" s="156"/>
      <c r="QXZ23" s="143"/>
      <c r="QYA23" s="156"/>
      <c r="QYB23" s="143"/>
      <c r="QYC23" s="156"/>
      <c r="QYD23" s="143"/>
      <c r="QYE23" s="156"/>
      <c r="QYF23" s="143"/>
      <c r="QYG23" s="156"/>
      <c r="QYH23" s="143"/>
      <c r="QYI23" s="156"/>
      <c r="QYJ23" s="143"/>
      <c r="QYK23" s="156"/>
      <c r="QYL23" s="143"/>
      <c r="QYM23" s="156"/>
      <c r="QYN23" s="143"/>
      <c r="QYO23" s="156"/>
      <c r="QYP23" s="143"/>
      <c r="QYQ23" s="156"/>
      <c r="QYR23" s="143"/>
      <c r="QYS23" s="156"/>
      <c r="QYT23" s="143"/>
      <c r="QYU23" s="156"/>
      <c r="QYV23" s="143"/>
      <c r="QYW23" s="156"/>
      <c r="QYX23" s="143"/>
      <c r="QYY23" s="156"/>
      <c r="QYZ23" s="143"/>
      <c r="QZA23" s="156"/>
      <c r="QZB23" s="143"/>
      <c r="QZC23" s="156"/>
      <c r="QZD23" s="143"/>
      <c r="QZE23" s="156"/>
      <c r="QZF23" s="143"/>
      <c r="QZG23" s="156"/>
      <c r="QZH23" s="143"/>
      <c r="QZI23" s="156"/>
      <c r="QZJ23" s="143"/>
      <c r="QZK23" s="156"/>
      <c r="QZL23" s="143"/>
      <c r="QZM23" s="156"/>
      <c r="QZN23" s="143"/>
      <c r="QZO23" s="156"/>
      <c r="QZP23" s="143"/>
      <c r="QZQ23" s="156"/>
      <c r="QZR23" s="143"/>
      <c r="QZS23" s="156"/>
      <c r="QZT23" s="143"/>
      <c r="QZU23" s="156"/>
      <c r="QZV23" s="143"/>
      <c r="QZW23" s="156"/>
      <c r="QZX23" s="143"/>
      <c r="QZY23" s="156"/>
      <c r="QZZ23" s="143"/>
      <c r="RAA23" s="156"/>
      <c r="RAB23" s="143"/>
      <c r="RAC23" s="156"/>
      <c r="RAD23" s="143"/>
      <c r="RAE23" s="156"/>
      <c r="RAF23" s="143"/>
      <c r="RAG23" s="156"/>
      <c r="RAH23" s="143"/>
      <c r="RAI23" s="156"/>
      <c r="RAJ23" s="143"/>
      <c r="RAK23" s="156"/>
      <c r="RAL23" s="143"/>
      <c r="RAM23" s="156"/>
      <c r="RAN23" s="143"/>
      <c r="RAO23" s="156"/>
      <c r="RAP23" s="143"/>
      <c r="RAQ23" s="156"/>
      <c r="RAR23" s="143"/>
      <c r="RAS23" s="156"/>
      <c r="RAT23" s="143"/>
      <c r="RAU23" s="156"/>
      <c r="RAV23" s="143"/>
      <c r="RAW23" s="156"/>
      <c r="RAX23" s="143"/>
      <c r="RAY23" s="156"/>
      <c r="RAZ23" s="143"/>
      <c r="RBA23" s="156"/>
      <c r="RBB23" s="143"/>
      <c r="RBC23" s="156"/>
      <c r="RBD23" s="143"/>
      <c r="RBE23" s="156"/>
      <c r="RBF23" s="143"/>
      <c r="RBG23" s="156"/>
      <c r="RBH23" s="143"/>
      <c r="RBI23" s="156"/>
      <c r="RBJ23" s="143"/>
      <c r="RBK23" s="156"/>
      <c r="RBL23" s="143"/>
      <c r="RBM23" s="156"/>
      <c r="RBN23" s="143"/>
      <c r="RBO23" s="156"/>
      <c r="RBP23" s="143"/>
      <c r="RBQ23" s="156"/>
      <c r="RBR23" s="143"/>
      <c r="RBS23" s="156"/>
      <c r="RBT23" s="143"/>
      <c r="RBU23" s="156"/>
      <c r="RBV23" s="143"/>
      <c r="RBW23" s="156"/>
      <c r="RBX23" s="143"/>
      <c r="RBY23" s="156"/>
      <c r="RBZ23" s="143"/>
      <c r="RCA23" s="156"/>
      <c r="RCB23" s="143"/>
      <c r="RCC23" s="156"/>
      <c r="RCD23" s="143"/>
      <c r="RCE23" s="156"/>
      <c r="RCF23" s="143"/>
      <c r="RCG23" s="156"/>
      <c r="RCH23" s="143"/>
      <c r="RCI23" s="156"/>
      <c r="RCJ23" s="143"/>
      <c r="RCK23" s="156"/>
      <c r="RCL23" s="143"/>
      <c r="RCM23" s="156"/>
      <c r="RCN23" s="143"/>
      <c r="RCO23" s="156"/>
      <c r="RCP23" s="143"/>
      <c r="RCQ23" s="156"/>
      <c r="RCR23" s="143"/>
      <c r="RCS23" s="156"/>
      <c r="RCT23" s="143"/>
      <c r="RCU23" s="156"/>
      <c r="RCV23" s="143"/>
      <c r="RCW23" s="156"/>
      <c r="RCX23" s="143"/>
      <c r="RCY23" s="156"/>
      <c r="RCZ23" s="143"/>
      <c r="RDA23" s="156"/>
      <c r="RDB23" s="143"/>
      <c r="RDC23" s="156"/>
      <c r="RDD23" s="143"/>
      <c r="RDE23" s="156"/>
      <c r="RDF23" s="143"/>
      <c r="RDG23" s="156"/>
      <c r="RDH23" s="143"/>
      <c r="RDI23" s="156"/>
      <c r="RDJ23" s="143"/>
      <c r="RDK23" s="156"/>
      <c r="RDL23" s="143"/>
      <c r="RDM23" s="156"/>
      <c r="RDN23" s="143"/>
      <c r="RDO23" s="156"/>
      <c r="RDP23" s="143"/>
      <c r="RDQ23" s="156"/>
      <c r="RDR23" s="143"/>
      <c r="RDS23" s="156"/>
      <c r="RDT23" s="143"/>
      <c r="RDU23" s="156"/>
      <c r="RDV23" s="143"/>
      <c r="RDW23" s="156"/>
      <c r="RDX23" s="143"/>
      <c r="RDY23" s="156"/>
      <c r="RDZ23" s="143"/>
      <c r="REA23" s="156"/>
      <c r="REB23" s="143"/>
      <c r="REC23" s="156"/>
      <c r="RED23" s="143"/>
      <c r="REE23" s="156"/>
      <c r="REF23" s="143"/>
      <c r="REG23" s="156"/>
      <c r="REH23" s="143"/>
      <c r="REI23" s="156"/>
      <c r="REJ23" s="143"/>
      <c r="REK23" s="156"/>
      <c r="REL23" s="143"/>
      <c r="REM23" s="156"/>
      <c r="REN23" s="143"/>
      <c r="REO23" s="156"/>
      <c r="REP23" s="143"/>
      <c r="REQ23" s="156"/>
      <c r="RER23" s="143"/>
      <c r="RES23" s="156"/>
      <c r="RET23" s="143"/>
      <c r="REU23" s="156"/>
      <c r="REV23" s="143"/>
      <c r="REW23" s="156"/>
      <c r="REX23" s="143"/>
      <c r="REY23" s="156"/>
      <c r="REZ23" s="143"/>
      <c r="RFA23" s="156"/>
      <c r="RFB23" s="143"/>
      <c r="RFC23" s="156"/>
      <c r="RFD23" s="143"/>
      <c r="RFE23" s="156"/>
      <c r="RFF23" s="143"/>
      <c r="RFG23" s="156"/>
      <c r="RFH23" s="143"/>
      <c r="RFI23" s="156"/>
      <c r="RFJ23" s="143"/>
      <c r="RFK23" s="156"/>
      <c r="RFL23" s="143"/>
      <c r="RFM23" s="156"/>
      <c r="RFN23" s="143"/>
      <c r="RFO23" s="156"/>
      <c r="RFP23" s="143"/>
      <c r="RFQ23" s="156"/>
      <c r="RFR23" s="143"/>
      <c r="RFS23" s="156"/>
      <c r="RFT23" s="143"/>
      <c r="RFU23" s="156"/>
      <c r="RFV23" s="143"/>
      <c r="RFW23" s="156"/>
      <c r="RFX23" s="143"/>
      <c r="RFY23" s="156"/>
      <c r="RFZ23" s="143"/>
      <c r="RGA23" s="156"/>
      <c r="RGB23" s="143"/>
      <c r="RGC23" s="156"/>
      <c r="RGD23" s="143"/>
      <c r="RGE23" s="156"/>
      <c r="RGF23" s="143"/>
      <c r="RGG23" s="156"/>
      <c r="RGH23" s="143"/>
      <c r="RGI23" s="156"/>
      <c r="RGJ23" s="143"/>
      <c r="RGK23" s="156"/>
      <c r="RGL23" s="143"/>
      <c r="RGM23" s="156"/>
      <c r="RGN23" s="143"/>
      <c r="RGO23" s="156"/>
      <c r="RGP23" s="143"/>
      <c r="RGQ23" s="156"/>
      <c r="RGR23" s="143"/>
      <c r="RGS23" s="156"/>
      <c r="RGT23" s="143"/>
      <c r="RGU23" s="156"/>
      <c r="RGV23" s="143"/>
      <c r="RGW23" s="156"/>
      <c r="RGX23" s="143"/>
      <c r="RGY23" s="156"/>
      <c r="RGZ23" s="143"/>
      <c r="RHA23" s="156"/>
      <c r="RHB23" s="143"/>
      <c r="RHC23" s="156"/>
      <c r="RHD23" s="143"/>
      <c r="RHE23" s="156"/>
      <c r="RHF23" s="143"/>
      <c r="RHG23" s="156"/>
      <c r="RHH23" s="143"/>
      <c r="RHI23" s="156"/>
      <c r="RHJ23" s="143"/>
      <c r="RHK23" s="156"/>
      <c r="RHL23" s="143"/>
      <c r="RHM23" s="156"/>
      <c r="RHN23" s="143"/>
      <c r="RHO23" s="156"/>
      <c r="RHP23" s="143"/>
      <c r="RHQ23" s="156"/>
      <c r="RHR23" s="143"/>
      <c r="RHS23" s="156"/>
      <c r="RHT23" s="143"/>
      <c r="RHU23" s="156"/>
      <c r="RHV23" s="143"/>
      <c r="RHW23" s="156"/>
      <c r="RHX23" s="143"/>
      <c r="RHY23" s="156"/>
      <c r="RHZ23" s="143"/>
      <c r="RIA23" s="156"/>
      <c r="RIB23" s="143"/>
      <c r="RIC23" s="156"/>
      <c r="RID23" s="143"/>
      <c r="RIE23" s="156"/>
      <c r="RIF23" s="143"/>
      <c r="RIG23" s="156"/>
      <c r="RIH23" s="143"/>
      <c r="RII23" s="156"/>
      <c r="RIJ23" s="143"/>
      <c r="RIK23" s="156"/>
      <c r="RIL23" s="143"/>
      <c r="RIM23" s="156"/>
      <c r="RIN23" s="143"/>
      <c r="RIO23" s="156"/>
      <c r="RIP23" s="143"/>
      <c r="RIQ23" s="156"/>
      <c r="RIR23" s="143"/>
      <c r="RIS23" s="156"/>
      <c r="RIT23" s="143"/>
      <c r="RIU23" s="156"/>
      <c r="RIV23" s="143"/>
      <c r="RIW23" s="156"/>
      <c r="RIX23" s="143"/>
      <c r="RIY23" s="156"/>
      <c r="RIZ23" s="143"/>
      <c r="RJA23" s="156"/>
      <c r="RJB23" s="143"/>
      <c r="RJC23" s="156"/>
      <c r="RJD23" s="143"/>
      <c r="RJE23" s="156"/>
      <c r="RJF23" s="143"/>
      <c r="RJG23" s="156"/>
      <c r="RJH23" s="143"/>
      <c r="RJI23" s="156"/>
      <c r="RJJ23" s="143"/>
      <c r="RJK23" s="156"/>
      <c r="RJL23" s="143"/>
      <c r="RJM23" s="156"/>
      <c r="RJN23" s="143"/>
      <c r="RJO23" s="156"/>
      <c r="RJP23" s="143"/>
      <c r="RJQ23" s="156"/>
      <c r="RJR23" s="143"/>
      <c r="RJS23" s="156"/>
      <c r="RJT23" s="143"/>
      <c r="RJU23" s="156"/>
      <c r="RJV23" s="143"/>
      <c r="RJW23" s="156"/>
      <c r="RJX23" s="143"/>
      <c r="RJY23" s="156"/>
      <c r="RJZ23" s="143"/>
      <c r="RKA23" s="156"/>
      <c r="RKB23" s="143"/>
      <c r="RKC23" s="156"/>
      <c r="RKD23" s="143"/>
      <c r="RKE23" s="156"/>
      <c r="RKF23" s="143"/>
      <c r="RKG23" s="156"/>
      <c r="RKH23" s="143"/>
      <c r="RKI23" s="156"/>
      <c r="RKJ23" s="143"/>
      <c r="RKK23" s="156"/>
      <c r="RKL23" s="143"/>
      <c r="RKM23" s="156"/>
      <c r="RKN23" s="143"/>
      <c r="RKO23" s="156"/>
      <c r="RKP23" s="143"/>
      <c r="RKQ23" s="156"/>
      <c r="RKR23" s="143"/>
      <c r="RKS23" s="156"/>
      <c r="RKT23" s="143"/>
      <c r="RKU23" s="156"/>
      <c r="RKV23" s="143"/>
      <c r="RKW23" s="156"/>
      <c r="RKX23" s="143"/>
      <c r="RKY23" s="156"/>
      <c r="RKZ23" s="143"/>
      <c r="RLA23" s="156"/>
      <c r="RLB23" s="143"/>
      <c r="RLC23" s="156"/>
      <c r="RLD23" s="143"/>
      <c r="RLE23" s="156"/>
      <c r="RLF23" s="143"/>
      <c r="RLG23" s="156"/>
      <c r="RLH23" s="143"/>
      <c r="RLI23" s="156"/>
      <c r="RLJ23" s="143"/>
      <c r="RLK23" s="156"/>
      <c r="RLL23" s="143"/>
      <c r="RLM23" s="156"/>
      <c r="RLN23" s="143"/>
      <c r="RLO23" s="156"/>
      <c r="RLP23" s="143"/>
      <c r="RLQ23" s="156"/>
      <c r="RLR23" s="143"/>
      <c r="RLS23" s="156"/>
      <c r="RLT23" s="143"/>
      <c r="RLU23" s="156"/>
      <c r="RLV23" s="143"/>
      <c r="RLW23" s="156"/>
      <c r="RLX23" s="143"/>
      <c r="RLY23" s="156"/>
      <c r="RLZ23" s="143"/>
      <c r="RMA23" s="156"/>
      <c r="RMB23" s="143"/>
      <c r="RMC23" s="156"/>
      <c r="RMD23" s="143"/>
      <c r="RME23" s="156"/>
      <c r="RMF23" s="143"/>
      <c r="RMG23" s="156"/>
      <c r="RMH23" s="143"/>
      <c r="RMI23" s="156"/>
      <c r="RMJ23" s="143"/>
      <c r="RMK23" s="156"/>
      <c r="RML23" s="143"/>
      <c r="RMM23" s="156"/>
      <c r="RMN23" s="143"/>
      <c r="RMO23" s="156"/>
      <c r="RMP23" s="143"/>
      <c r="RMQ23" s="156"/>
      <c r="RMR23" s="143"/>
      <c r="RMS23" s="156"/>
      <c r="RMT23" s="143"/>
      <c r="RMU23" s="156"/>
      <c r="RMV23" s="143"/>
      <c r="RMW23" s="156"/>
      <c r="RMX23" s="143"/>
      <c r="RMY23" s="156"/>
      <c r="RMZ23" s="143"/>
      <c r="RNA23" s="156"/>
      <c r="RNB23" s="143"/>
      <c r="RNC23" s="156"/>
      <c r="RND23" s="143"/>
      <c r="RNE23" s="156"/>
      <c r="RNF23" s="143"/>
      <c r="RNG23" s="156"/>
      <c r="RNH23" s="143"/>
      <c r="RNI23" s="156"/>
      <c r="RNJ23" s="143"/>
      <c r="RNK23" s="156"/>
      <c r="RNL23" s="143"/>
      <c r="RNM23" s="156"/>
      <c r="RNN23" s="143"/>
      <c r="RNO23" s="156"/>
      <c r="RNP23" s="143"/>
      <c r="RNQ23" s="156"/>
      <c r="RNR23" s="143"/>
      <c r="RNS23" s="156"/>
      <c r="RNT23" s="143"/>
      <c r="RNU23" s="156"/>
      <c r="RNV23" s="143"/>
      <c r="RNW23" s="156"/>
      <c r="RNX23" s="143"/>
      <c r="RNY23" s="156"/>
      <c r="RNZ23" s="143"/>
      <c r="ROA23" s="156"/>
      <c r="ROB23" s="143"/>
      <c r="ROC23" s="156"/>
      <c r="ROD23" s="143"/>
      <c r="ROE23" s="156"/>
      <c r="ROF23" s="143"/>
      <c r="ROG23" s="156"/>
      <c r="ROH23" s="143"/>
      <c r="ROI23" s="156"/>
      <c r="ROJ23" s="143"/>
      <c r="ROK23" s="156"/>
      <c r="ROL23" s="143"/>
      <c r="ROM23" s="156"/>
      <c r="RON23" s="143"/>
      <c r="ROO23" s="156"/>
      <c r="ROP23" s="143"/>
      <c r="ROQ23" s="156"/>
      <c r="ROR23" s="143"/>
      <c r="ROS23" s="156"/>
      <c r="ROT23" s="143"/>
      <c r="ROU23" s="156"/>
      <c r="ROV23" s="143"/>
      <c r="ROW23" s="156"/>
      <c r="ROX23" s="143"/>
      <c r="ROY23" s="156"/>
      <c r="ROZ23" s="143"/>
      <c r="RPA23" s="156"/>
      <c r="RPB23" s="143"/>
      <c r="RPC23" s="156"/>
      <c r="RPD23" s="143"/>
      <c r="RPE23" s="156"/>
      <c r="RPF23" s="143"/>
      <c r="RPG23" s="156"/>
      <c r="RPH23" s="143"/>
      <c r="RPI23" s="156"/>
      <c r="RPJ23" s="143"/>
      <c r="RPK23" s="156"/>
      <c r="RPL23" s="143"/>
      <c r="RPM23" s="156"/>
      <c r="RPN23" s="143"/>
      <c r="RPO23" s="156"/>
      <c r="RPP23" s="143"/>
      <c r="RPQ23" s="156"/>
      <c r="RPR23" s="143"/>
      <c r="RPS23" s="156"/>
      <c r="RPT23" s="143"/>
      <c r="RPU23" s="156"/>
      <c r="RPV23" s="143"/>
      <c r="RPW23" s="156"/>
      <c r="RPX23" s="143"/>
      <c r="RPY23" s="156"/>
      <c r="RPZ23" s="143"/>
      <c r="RQA23" s="156"/>
      <c r="RQB23" s="143"/>
      <c r="RQC23" s="156"/>
      <c r="RQD23" s="143"/>
      <c r="RQE23" s="156"/>
      <c r="RQF23" s="143"/>
      <c r="RQG23" s="156"/>
      <c r="RQH23" s="143"/>
      <c r="RQI23" s="156"/>
      <c r="RQJ23" s="143"/>
      <c r="RQK23" s="156"/>
      <c r="RQL23" s="143"/>
      <c r="RQM23" s="156"/>
      <c r="RQN23" s="143"/>
      <c r="RQO23" s="156"/>
      <c r="RQP23" s="143"/>
      <c r="RQQ23" s="156"/>
      <c r="RQR23" s="143"/>
      <c r="RQS23" s="156"/>
      <c r="RQT23" s="143"/>
      <c r="RQU23" s="156"/>
      <c r="RQV23" s="143"/>
      <c r="RQW23" s="156"/>
      <c r="RQX23" s="143"/>
      <c r="RQY23" s="156"/>
      <c r="RQZ23" s="143"/>
      <c r="RRA23" s="156"/>
      <c r="RRB23" s="143"/>
      <c r="RRC23" s="156"/>
      <c r="RRD23" s="143"/>
      <c r="RRE23" s="156"/>
      <c r="RRF23" s="143"/>
      <c r="RRG23" s="156"/>
      <c r="RRH23" s="143"/>
      <c r="RRI23" s="156"/>
      <c r="RRJ23" s="143"/>
      <c r="RRK23" s="156"/>
      <c r="RRL23" s="143"/>
      <c r="RRM23" s="156"/>
      <c r="RRN23" s="143"/>
      <c r="RRO23" s="156"/>
      <c r="RRP23" s="143"/>
      <c r="RRQ23" s="156"/>
      <c r="RRR23" s="143"/>
      <c r="RRS23" s="156"/>
      <c r="RRT23" s="143"/>
      <c r="RRU23" s="156"/>
      <c r="RRV23" s="143"/>
      <c r="RRW23" s="156"/>
      <c r="RRX23" s="143"/>
      <c r="RRY23" s="156"/>
      <c r="RRZ23" s="143"/>
      <c r="RSA23" s="156"/>
      <c r="RSB23" s="143"/>
      <c r="RSC23" s="156"/>
      <c r="RSD23" s="143"/>
      <c r="RSE23" s="156"/>
      <c r="RSF23" s="143"/>
      <c r="RSG23" s="156"/>
      <c r="RSH23" s="143"/>
      <c r="RSI23" s="156"/>
      <c r="RSJ23" s="143"/>
      <c r="RSK23" s="156"/>
      <c r="RSL23" s="143"/>
      <c r="RSM23" s="156"/>
      <c r="RSN23" s="143"/>
      <c r="RSO23" s="156"/>
      <c r="RSP23" s="143"/>
      <c r="RSQ23" s="156"/>
      <c r="RSR23" s="143"/>
      <c r="RSS23" s="156"/>
      <c r="RST23" s="143"/>
      <c r="RSU23" s="156"/>
      <c r="RSV23" s="143"/>
      <c r="RSW23" s="156"/>
      <c r="RSX23" s="143"/>
      <c r="RSY23" s="156"/>
      <c r="RSZ23" s="143"/>
      <c r="RTA23" s="156"/>
      <c r="RTB23" s="143"/>
      <c r="RTC23" s="156"/>
      <c r="RTD23" s="143"/>
      <c r="RTE23" s="156"/>
      <c r="RTF23" s="143"/>
      <c r="RTG23" s="156"/>
      <c r="RTH23" s="143"/>
      <c r="RTI23" s="156"/>
      <c r="RTJ23" s="143"/>
      <c r="RTK23" s="156"/>
      <c r="RTL23" s="143"/>
      <c r="RTM23" s="156"/>
      <c r="RTN23" s="143"/>
      <c r="RTO23" s="156"/>
      <c r="RTP23" s="143"/>
      <c r="RTQ23" s="156"/>
      <c r="RTR23" s="143"/>
      <c r="RTS23" s="156"/>
      <c r="RTT23" s="143"/>
      <c r="RTU23" s="156"/>
      <c r="RTV23" s="143"/>
      <c r="RTW23" s="156"/>
      <c r="RTX23" s="143"/>
      <c r="RTY23" s="156"/>
      <c r="RTZ23" s="143"/>
      <c r="RUA23" s="156"/>
      <c r="RUB23" s="143"/>
      <c r="RUC23" s="156"/>
      <c r="RUD23" s="143"/>
      <c r="RUE23" s="156"/>
      <c r="RUF23" s="143"/>
      <c r="RUG23" s="156"/>
      <c r="RUH23" s="143"/>
      <c r="RUI23" s="156"/>
      <c r="RUJ23" s="143"/>
      <c r="RUK23" s="156"/>
      <c r="RUL23" s="143"/>
      <c r="RUM23" s="156"/>
      <c r="RUN23" s="143"/>
      <c r="RUO23" s="156"/>
      <c r="RUP23" s="143"/>
      <c r="RUQ23" s="156"/>
      <c r="RUR23" s="143"/>
      <c r="RUS23" s="156"/>
      <c r="RUT23" s="143"/>
      <c r="RUU23" s="156"/>
      <c r="RUV23" s="143"/>
      <c r="RUW23" s="156"/>
      <c r="RUX23" s="143"/>
      <c r="RUY23" s="156"/>
      <c r="RUZ23" s="143"/>
      <c r="RVA23" s="156"/>
      <c r="RVB23" s="143"/>
      <c r="RVC23" s="156"/>
      <c r="RVD23" s="143"/>
      <c r="RVE23" s="156"/>
      <c r="RVF23" s="143"/>
      <c r="RVG23" s="156"/>
      <c r="RVH23" s="143"/>
      <c r="RVI23" s="156"/>
      <c r="RVJ23" s="143"/>
      <c r="RVK23" s="156"/>
      <c r="RVL23" s="143"/>
      <c r="RVM23" s="156"/>
      <c r="RVN23" s="143"/>
      <c r="RVO23" s="156"/>
      <c r="RVP23" s="143"/>
      <c r="RVQ23" s="156"/>
      <c r="RVR23" s="143"/>
      <c r="RVS23" s="156"/>
      <c r="RVT23" s="143"/>
      <c r="RVU23" s="156"/>
      <c r="RVV23" s="143"/>
      <c r="RVW23" s="156"/>
      <c r="RVX23" s="143"/>
      <c r="RVY23" s="156"/>
      <c r="RVZ23" s="143"/>
      <c r="RWA23" s="156"/>
      <c r="RWB23" s="143"/>
      <c r="RWC23" s="156"/>
      <c r="RWD23" s="143"/>
      <c r="RWE23" s="156"/>
      <c r="RWF23" s="143"/>
      <c r="RWG23" s="156"/>
      <c r="RWH23" s="143"/>
      <c r="RWI23" s="156"/>
      <c r="RWJ23" s="143"/>
      <c r="RWK23" s="156"/>
      <c r="RWL23" s="143"/>
      <c r="RWM23" s="156"/>
      <c r="RWN23" s="143"/>
      <c r="RWO23" s="156"/>
      <c r="RWP23" s="143"/>
      <c r="RWQ23" s="156"/>
      <c r="RWR23" s="143"/>
      <c r="RWS23" s="156"/>
      <c r="RWT23" s="143"/>
      <c r="RWU23" s="156"/>
      <c r="RWV23" s="143"/>
      <c r="RWW23" s="156"/>
      <c r="RWX23" s="143"/>
      <c r="RWY23" s="156"/>
      <c r="RWZ23" s="143"/>
      <c r="RXA23" s="156"/>
      <c r="RXB23" s="143"/>
      <c r="RXC23" s="156"/>
      <c r="RXD23" s="143"/>
      <c r="RXE23" s="156"/>
      <c r="RXF23" s="143"/>
      <c r="RXG23" s="156"/>
      <c r="RXH23" s="143"/>
      <c r="RXI23" s="156"/>
      <c r="RXJ23" s="143"/>
      <c r="RXK23" s="156"/>
      <c r="RXL23" s="143"/>
      <c r="RXM23" s="156"/>
      <c r="RXN23" s="143"/>
      <c r="RXO23" s="156"/>
      <c r="RXP23" s="143"/>
      <c r="RXQ23" s="156"/>
      <c r="RXR23" s="143"/>
      <c r="RXS23" s="156"/>
      <c r="RXT23" s="143"/>
      <c r="RXU23" s="156"/>
      <c r="RXV23" s="143"/>
      <c r="RXW23" s="156"/>
      <c r="RXX23" s="143"/>
      <c r="RXY23" s="156"/>
      <c r="RXZ23" s="143"/>
      <c r="RYA23" s="156"/>
      <c r="RYB23" s="143"/>
      <c r="RYC23" s="156"/>
      <c r="RYD23" s="143"/>
      <c r="RYE23" s="156"/>
      <c r="RYF23" s="143"/>
      <c r="RYG23" s="156"/>
      <c r="RYH23" s="143"/>
      <c r="RYI23" s="156"/>
      <c r="RYJ23" s="143"/>
      <c r="RYK23" s="156"/>
      <c r="RYL23" s="143"/>
      <c r="RYM23" s="156"/>
      <c r="RYN23" s="143"/>
      <c r="RYO23" s="156"/>
      <c r="RYP23" s="143"/>
      <c r="RYQ23" s="156"/>
      <c r="RYR23" s="143"/>
      <c r="RYS23" s="156"/>
      <c r="RYT23" s="143"/>
      <c r="RYU23" s="156"/>
      <c r="RYV23" s="143"/>
      <c r="RYW23" s="156"/>
      <c r="RYX23" s="143"/>
      <c r="RYY23" s="156"/>
      <c r="RYZ23" s="143"/>
      <c r="RZA23" s="156"/>
      <c r="RZB23" s="143"/>
      <c r="RZC23" s="156"/>
      <c r="RZD23" s="143"/>
      <c r="RZE23" s="156"/>
      <c r="RZF23" s="143"/>
      <c r="RZG23" s="156"/>
      <c r="RZH23" s="143"/>
      <c r="RZI23" s="156"/>
      <c r="RZJ23" s="143"/>
      <c r="RZK23" s="156"/>
      <c r="RZL23" s="143"/>
      <c r="RZM23" s="156"/>
      <c r="RZN23" s="143"/>
      <c r="RZO23" s="156"/>
      <c r="RZP23" s="143"/>
      <c r="RZQ23" s="156"/>
      <c r="RZR23" s="143"/>
      <c r="RZS23" s="156"/>
      <c r="RZT23" s="143"/>
      <c r="RZU23" s="156"/>
      <c r="RZV23" s="143"/>
      <c r="RZW23" s="156"/>
      <c r="RZX23" s="143"/>
      <c r="RZY23" s="156"/>
      <c r="RZZ23" s="143"/>
      <c r="SAA23" s="156"/>
      <c r="SAB23" s="143"/>
      <c r="SAC23" s="156"/>
      <c r="SAD23" s="143"/>
      <c r="SAE23" s="156"/>
      <c r="SAF23" s="143"/>
      <c r="SAG23" s="156"/>
      <c r="SAH23" s="143"/>
      <c r="SAI23" s="156"/>
      <c r="SAJ23" s="143"/>
      <c r="SAK23" s="156"/>
      <c r="SAL23" s="143"/>
      <c r="SAM23" s="156"/>
      <c r="SAN23" s="143"/>
      <c r="SAO23" s="156"/>
      <c r="SAP23" s="143"/>
      <c r="SAQ23" s="156"/>
      <c r="SAR23" s="143"/>
      <c r="SAS23" s="156"/>
      <c r="SAT23" s="143"/>
      <c r="SAU23" s="156"/>
      <c r="SAV23" s="143"/>
      <c r="SAW23" s="156"/>
      <c r="SAX23" s="143"/>
      <c r="SAY23" s="156"/>
      <c r="SAZ23" s="143"/>
      <c r="SBA23" s="156"/>
      <c r="SBB23" s="143"/>
      <c r="SBC23" s="156"/>
      <c r="SBD23" s="143"/>
      <c r="SBE23" s="156"/>
      <c r="SBF23" s="143"/>
      <c r="SBG23" s="156"/>
      <c r="SBH23" s="143"/>
      <c r="SBI23" s="156"/>
      <c r="SBJ23" s="143"/>
      <c r="SBK23" s="156"/>
      <c r="SBL23" s="143"/>
      <c r="SBM23" s="156"/>
      <c r="SBN23" s="143"/>
      <c r="SBO23" s="156"/>
      <c r="SBP23" s="143"/>
      <c r="SBQ23" s="156"/>
      <c r="SBR23" s="143"/>
      <c r="SBS23" s="156"/>
      <c r="SBT23" s="143"/>
      <c r="SBU23" s="156"/>
      <c r="SBV23" s="143"/>
      <c r="SBW23" s="156"/>
      <c r="SBX23" s="143"/>
      <c r="SBY23" s="156"/>
      <c r="SBZ23" s="143"/>
      <c r="SCA23" s="156"/>
      <c r="SCB23" s="143"/>
      <c r="SCC23" s="156"/>
      <c r="SCD23" s="143"/>
      <c r="SCE23" s="156"/>
      <c r="SCF23" s="143"/>
      <c r="SCG23" s="156"/>
      <c r="SCH23" s="143"/>
      <c r="SCI23" s="156"/>
      <c r="SCJ23" s="143"/>
      <c r="SCK23" s="156"/>
      <c r="SCL23" s="143"/>
      <c r="SCM23" s="156"/>
      <c r="SCN23" s="143"/>
      <c r="SCO23" s="156"/>
      <c r="SCP23" s="143"/>
      <c r="SCQ23" s="156"/>
      <c r="SCR23" s="143"/>
      <c r="SCS23" s="156"/>
      <c r="SCT23" s="143"/>
      <c r="SCU23" s="156"/>
      <c r="SCV23" s="143"/>
      <c r="SCW23" s="156"/>
      <c r="SCX23" s="143"/>
      <c r="SCY23" s="156"/>
      <c r="SCZ23" s="143"/>
      <c r="SDA23" s="156"/>
      <c r="SDB23" s="143"/>
      <c r="SDC23" s="156"/>
      <c r="SDD23" s="143"/>
      <c r="SDE23" s="156"/>
      <c r="SDF23" s="143"/>
      <c r="SDG23" s="156"/>
      <c r="SDH23" s="143"/>
      <c r="SDI23" s="156"/>
      <c r="SDJ23" s="143"/>
      <c r="SDK23" s="156"/>
      <c r="SDL23" s="143"/>
      <c r="SDM23" s="156"/>
      <c r="SDN23" s="143"/>
      <c r="SDO23" s="156"/>
      <c r="SDP23" s="143"/>
      <c r="SDQ23" s="156"/>
      <c r="SDR23" s="143"/>
      <c r="SDS23" s="156"/>
      <c r="SDT23" s="143"/>
      <c r="SDU23" s="156"/>
      <c r="SDV23" s="143"/>
      <c r="SDW23" s="156"/>
      <c r="SDX23" s="143"/>
      <c r="SDY23" s="156"/>
      <c r="SDZ23" s="143"/>
      <c r="SEA23" s="156"/>
      <c r="SEB23" s="143"/>
      <c r="SEC23" s="156"/>
      <c r="SED23" s="143"/>
      <c r="SEE23" s="156"/>
      <c r="SEF23" s="143"/>
      <c r="SEG23" s="156"/>
      <c r="SEH23" s="143"/>
      <c r="SEI23" s="156"/>
      <c r="SEJ23" s="143"/>
      <c r="SEK23" s="156"/>
      <c r="SEL23" s="143"/>
      <c r="SEM23" s="156"/>
      <c r="SEN23" s="143"/>
      <c r="SEO23" s="156"/>
      <c r="SEP23" s="143"/>
      <c r="SEQ23" s="156"/>
      <c r="SER23" s="143"/>
      <c r="SES23" s="156"/>
      <c r="SET23" s="143"/>
      <c r="SEU23" s="156"/>
      <c r="SEV23" s="143"/>
      <c r="SEW23" s="156"/>
      <c r="SEX23" s="143"/>
      <c r="SEY23" s="156"/>
      <c r="SEZ23" s="143"/>
      <c r="SFA23" s="156"/>
      <c r="SFB23" s="143"/>
      <c r="SFC23" s="156"/>
      <c r="SFD23" s="143"/>
      <c r="SFE23" s="156"/>
      <c r="SFF23" s="143"/>
      <c r="SFG23" s="156"/>
      <c r="SFH23" s="143"/>
      <c r="SFI23" s="156"/>
      <c r="SFJ23" s="143"/>
      <c r="SFK23" s="156"/>
      <c r="SFL23" s="143"/>
      <c r="SFM23" s="156"/>
      <c r="SFN23" s="143"/>
      <c r="SFO23" s="156"/>
      <c r="SFP23" s="143"/>
      <c r="SFQ23" s="156"/>
      <c r="SFR23" s="143"/>
      <c r="SFS23" s="156"/>
      <c r="SFT23" s="143"/>
      <c r="SFU23" s="156"/>
      <c r="SFV23" s="143"/>
      <c r="SFW23" s="156"/>
      <c r="SFX23" s="143"/>
      <c r="SFY23" s="156"/>
      <c r="SFZ23" s="143"/>
      <c r="SGA23" s="156"/>
      <c r="SGB23" s="143"/>
      <c r="SGC23" s="156"/>
      <c r="SGD23" s="143"/>
      <c r="SGE23" s="156"/>
      <c r="SGF23" s="143"/>
      <c r="SGG23" s="156"/>
      <c r="SGH23" s="143"/>
      <c r="SGI23" s="156"/>
      <c r="SGJ23" s="143"/>
      <c r="SGK23" s="156"/>
      <c r="SGL23" s="143"/>
      <c r="SGM23" s="156"/>
      <c r="SGN23" s="143"/>
      <c r="SGO23" s="156"/>
      <c r="SGP23" s="143"/>
      <c r="SGQ23" s="156"/>
      <c r="SGR23" s="143"/>
      <c r="SGS23" s="156"/>
      <c r="SGT23" s="143"/>
      <c r="SGU23" s="156"/>
      <c r="SGV23" s="143"/>
      <c r="SGW23" s="156"/>
      <c r="SGX23" s="143"/>
      <c r="SGY23" s="156"/>
      <c r="SGZ23" s="143"/>
      <c r="SHA23" s="156"/>
      <c r="SHB23" s="143"/>
      <c r="SHC23" s="156"/>
      <c r="SHD23" s="143"/>
      <c r="SHE23" s="156"/>
      <c r="SHF23" s="143"/>
      <c r="SHG23" s="156"/>
      <c r="SHH23" s="143"/>
      <c r="SHI23" s="156"/>
      <c r="SHJ23" s="143"/>
      <c r="SHK23" s="156"/>
      <c r="SHL23" s="143"/>
      <c r="SHM23" s="156"/>
      <c r="SHN23" s="143"/>
      <c r="SHO23" s="156"/>
      <c r="SHP23" s="143"/>
      <c r="SHQ23" s="156"/>
      <c r="SHR23" s="143"/>
      <c r="SHS23" s="156"/>
      <c r="SHT23" s="143"/>
      <c r="SHU23" s="156"/>
      <c r="SHV23" s="143"/>
      <c r="SHW23" s="156"/>
      <c r="SHX23" s="143"/>
      <c r="SHY23" s="156"/>
      <c r="SHZ23" s="143"/>
      <c r="SIA23" s="156"/>
      <c r="SIB23" s="143"/>
      <c r="SIC23" s="156"/>
      <c r="SID23" s="143"/>
      <c r="SIE23" s="156"/>
      <c r="SIF23" s="143"/>
      <c r="SIG23" s="156"/>
      <c r="SIH23" s="143"/>
      <c r="SII23" s="156"/>
      <c r="SIJ23" s="143"/>
      <c r="SIK23" s="156"/>
      <c r="SIL23" s="143"/>
      <c r="SIM23" s="156"/>
      <c r="SIN23" s="143"/>
      <c r="SIO23" s="156"/>
      <c r="SIP23" s="143"/>
      <c r="SIQ23" s="156"/>
      <c r="SIR23" s="143"/>
      <c r="SIS23" s="156"/>
      <c r="SIT23" s="143"/>
      <c r="SIU23" s="156"/>
      <c r="SIV23" s="143"/>
      <c r="SIW23" s="156"/>
      <c r="SIX23" s="143"/>
      <c r="SIY23" s="156"/>
      <c r="SIZ23" s="143"/>
      <c r="SJA23" s="156"/>
      <c r="SJB23" s="143"/>
      <c r="SJC23" s="156"/>
      <c r="SJD23" s="143"/>
      <c r="SJE23" s="156"/>
      <c r="SJF23" s="143"/>
      <c r="SJG23" s="156"/>
      <c r="SJH23" s="143"/>
      <c r="SJI23" s="156"/>
      <c r="SJJ23" s="143"/>
      <c r="SJK23" s="156"/>
      <c r="SJL23" s="143"/>
      <c r="SJM23" s="156"/>
      <c r="SJN23" s="143"/>
      <c r="SJO23" s="156"/>
      <c r="SJP23" s="143"/>
      <c r="SJQ23" s="156"/>
      <c r="SJR23" s="143"/>
      <c r="SJS23" s="156"/>
      <c r="SJT23" s="143"/>
      <c r="SJU23" s="156"/>
      <c r="SJV23" s="143"/>
      <c r="SJW23" s="156"/>
      <c r="SJX23" s="143"/>
      <c r="SJY23" s="156"/>
      <c r="SJZ23" s="143"/>
      <c r="SKA23" s="156"/>
      <c r="SKB23" s="143"/>
      <c r="SKC23" s="156"/>
      <c r="SKD23" s="143"/>
      <c r="SKE23" s="156"/>
      <c r="SKF23" s="143"/>
      <c r="SKG23" s="156"/>
      <c r="SKH23" s="143"/>
      <c r="SKI23" s="156"/>
      <c r="SKJ23" s="143"/>
      <c r="SKK23" s="156"/>
      <c r="SKL23" s="143"/>
      <c r="SKM23" s="156"/>
      <c r="SKN23" s="143"/>
      <c r="SKO23" s="156"/>
      <c r="SKP23" s="143"/>
      <c r="SKQ23" s="156"/>
      <c r="SKR23" s="143"/>
      <c r="SKS23" s="156"/>
      <c r="SKT23" s="143"/>
      <c r="SKU23" s="156"/>
      <c r="SKV23" s="143"/>
      <c r="SKW23" s="156"/>
      <c r="SKX23" s="143"/>
      <c r="SKY23" s="156"/>
      <c r="SKZ23" s="143"/>
      <c r="SLA23" s="156"/>
      <c r="SLB23" s="143"/>
      <c r="SLC23" s="156"/>
      <c r="SLD23" s="143"/>
      <c r="SLE23" s="156"/>
      <c r="SLF23" s="143"/>
      <c r="SLG23" s="156"/>
      <c r="SLH23" s="143"/>
      <c r="SLI23" s="156"/>
      <c r="SLJ23" s="143"/>
      <c r="SLK23" s="156"/>
      <c r="SLL23" s="143"/>
      <c r="SLM23" s="156"/>
      <c r="SLN23" s="143"/>
      <c r="SLO23" s="156"/>
      <c r="SLP23" s="143"/>
      <c r="SLQ23" s="156"/>
      <c r="SLR23" s="143"/>
      <c r="SLS23" s="156"/>
      <c r="SLT23" s="143"/>
      <c r="SLU23" s="156"/>
      <c r="SLV23" s="143"/>
      <c r="SLW23" s="156"/>
      <c r="SLX23" s="143"/>
      <c r="SLY23" s="156"/>
      <c r="SLZ23" s="143"/>
      <c r="SMA23" s="156"/>
      <c r="SMB23" s="143"/>
      <c r="SMC23" s="156"/>
      <c r="SMD23" s="143"/>
      <c r="SME23" s="156"/>
      <c r="SMF23" s="143"/>
      <c r="SMG23" s="156"/>
      <c r="SMH23" s="143"/>
      <c r="SMI23" s="156"/>
      <c r="SMJ23" s="143"/>
      <c r="SMK23" s="156"/>
      <c r="SML23" s="143"/>
      <c r="SMM23" s="156"/>
      <c r="SMN23" s="143"/>
      <c r="SMO23" s="156"/>
      <c r="SMP23" s="143"/>
      <c r="SMQ23" s="156"/>
      <c r="SMR23" s="143"/>
      <c r="SMS23" s="156"/>
      <c r="SMT23" s="143"/>
      <c r="SMU23" s="156"/>
      <c r="SMV23" s="143"/>
      <c r="SMW23" s="156"/>
      <c r="SMX23" s="143"/>
      <c r="SMY23" s="156"/>
      <c r="SMZ23" s="143"/>
      <c r="SNA23" s="156"/>
      <c r="SNB23" s="143"/>
      <c r="SNC23" s="156"/>
      <c r="SND23" s="143"/>
      <c r="SNE23" s="156"/>
      <c r="SNF23" s="143"/>
      <c r="SNG23" s="156"/>
      <c r="SNH23" s="143"/>
      <c r="SNI23" s="156"/>
      <c r="SNJ23" s="143"/>
      <c r="SNK23" s="156"/>
      <c r="SNL23" s="143"/>
      <c r="SNM23" s="156"/>
      <c r="SNN23" s="143"/>
      <c r="SNO23" s="156"/>
      <c r="SNP23" s="143"/>
      <c r="SNQ23" s="156"/>
      <c r="SNR23" s="143"/>
      <c r="SNS23" s="156"/>
      <c r="SNT23" s="143"/>
      <c r="SNU23" s="156"/>
      <c r="SNV23" s="143"/>
      <c r="SNW23" s="156"/>
      <c r="SNX23" s="143"/>
      <c r="SNY23" s="156"/>
      <c r="SNZ23" s="143"/>
      <c r="SOA23" s="156"/>
      <c r="SOB23" s="143"/>
      <c r="SOC23" s="156"/>
      <c r="SOD23" s="143"/>
      <c r="SOE23" s="156"/>
      <c r="SOF23" s="143"/>
      <c r="SOG23" s="156"/>
      <c r="SOH23" s="143"/>
      <c r="SOI23" s="156"/>
      <c r="SOJ23" s="143"/>
      <c r="SOK23" s="156"/>
      <c r="SOL23" s="143"/>
      <c r="SOM23" s="156"/>
      <c r="SON23" s="143"/>
      <c r="SOO23" s="156"/>
      <c r="SOP23" s="143"/>
      <c r="SOQ23" s="156"/>
      <c r="SOR23" s="143"/>
      <c r="SOS23" s="156"/>
      <c r="SOT23" s="143"/>
      <c r="SOU23" s="156"/>
      <c r="SOV23" s="143"/>
      <c r="SOW23" s="156"/>
      <c r="SOX23" s="143"/>
      <c r="SOY23" s="156"/>
      <c r="SOZ23" s="143"/>
      <c r="SPA23" s="156"/>
      <c r="SPB23" s="143"/>
      <c r="SPC23" s="156"/>
      <c r="SPD23" s="143"/>
      <c r="SPE23" s="156"/>
      <c r="SPF23" s="143"/>
      <c r="SPG23" s="156"/>
      <c r="SPH23" s="143"/>
      <c r="SPI23" s="156"/>
      <c r="SPJ23" s="143"/>
      <c r="SPK23" s="156"/>
      <c r="SPL23" s="143"/>
      <c r="SPM23" s="156"/>
      <c r="SPN23" s="143"/>
      <c r="SPO23" s="156"/>
      <c r="SPP23" s="143"/>
      <c r="SPQ23" s="156"/>
      <c r="SPR23" s="143"/>
      <c r="SPS23" s="156"/>
      <c r="SPT23" s="143"/>
      <c r="SPU23" s="156"/>
      <c r="SPV23" s="143"/>
      <c r="SPW23" s="156"/>
      <c r="SPX23" s="143"/>
      <c r="SPY23" s="156"/>
      <c r="SPZ23" s="143"/>
      <c r="SQA23" s="156"/>
      <c r="SQB23" s="143"/>
      <c r="SQC23" s="156"/>
      <c r="SQD23" s="143"/>
      <c r="SQE23" s="156"/>
      <c r="SQF23" s="143"/>
      <c r="SQG23" s="156"/>
      <c r="SQH23" s="143"/>
      <c r="SQI23" s="156"/>
      <c r="SQJ23" s="143"/>
      <c r="SQK23" s="156"/>
      <c r="SQL23" s="143"/>
      <c r="SQM23" s="156"/>
      <c r="SQN23" s="143"/>
      <c r="SQO23" s="156"/>
      <c r="SQP23" s="143"/>
      <c r="SQQ23" s="156"/>
      <c r="SQR23" s="143"/>
      <c r="SQS23" s="156"/>
      <c r="SQT23" s="143"/>
      <c r="SQU23" s="156"/>
      <c r="SQV23" s="143"/>
      <c r="SQW23" s="156"/>
      <c r="SQX23" s="143"/>
      <c r="SQY23" s="156"/>
      <c r="SQZ23" s="143"/>
      <c r="SRA23" s="156"/>
      <c r="SRB23" s="143"/>
      <c r="SRC23" s="156"/>
      <c r="SRD23" s="143"/>
      <c r="SRE23" s="156"/>
      <c r="SRF23" s="143"/>
      <c r="SRG23" s="156"/>
      <c r="SRH23" s="143"/>
      <c r="SRI23" s="156"/>
      <c r="SRJ23" s="143"/>
      <c r="SRK23" s="156"/>
      <c r="SRL23" s="143"/>
      <c r="SRM23" s="156"/>
      <c r="SRN23" s="143"/>
      <c r="SRO23" s="156"/>
      <c r="SRP23" s="143"/>
      <c r="SRQ23" s="156"/>
      <c r="SRR23" s="143"/>
      <c r="SRS23" s="156"/>
      <c r="SRT23" s="143"/>
      <c r="SRU23" s="156"/>
      <c r="SRV23" s="143"/>
      <c r="SRW23" s="156"/>
      <c r="SRX23" s="143"/>
      <c r="SRY23" s="156"/>
      <c r="SRZ23" s="143"/>
      <c r="SSA23" s="156"/>
      <c r="SSB23" s="143"/>
      <c r="SSC23" s="156"/>
      <c r="SSD23" s="143"/>
      <c r="SSE23" s="156"/>
      <c r="SSF23" s="143"/>
      <c r="SSG23" s="156"/>
      <c r="SSH23" s="143"/>
      <c r="SSI23" s="156"/>
      <c r="SSJ23" s="143"/>
      <c r="SSK23" s="156"/>
      <c r="SSL23" s="143"/>
      <c r="SSM23" s="156"/>
      <c r="SSN23" s="143"/>
      <c r="SSO23" s="156"/>
      <c r="SSP23" s="143"/>
      <c r="SSQ23" s="156"/>
      <c r="SSR23" s="143"/>
      <c r="SSS23" s="156"/>
      <c r="SST23" s="143"/>
      <c r="SSU23" s="156"/>
      <c r="SSV23" s="143"/>
      <c r="SSW23" s="156"/>
      <c r="SSX23" s="143"/>
      <c r="SSY23" s="156"/>
      <c r="SSZ23" s="143"/>
      <c r="STA23" s="156"/>
      <c r="STB23" s="143"/>
      <c r="STC23" s="156"/>
      <c r="STD23" s="143"/>
      <c r="STE23" s="156"/>
      <c r="STF23" s="143"/>
      <c r="STG23" s="156"/>
      <c r="STH23" s="143"/>
      <c r="STI23" s="156"/>
      <c r="STJ23" s="143"/>
      <c r="STK23" s="156"/>
      <c r="STL23" s="143"/>
      <c r="STM23" s="156"/>
      <c r="STN23" s="143"/>
      <c r="STO23" s="156"/>
      <c r="STP23" s="143"/>
      <c r="STQ23" s="156"/>
      <c r="STR23" s="143"/>
      <c r="STS23" s="156"/>
      <c r="STT23" s="143"/>
      <c r="STU23" s="156"/>
      <c r="STV23" s="143"/>
      <c r="STW23" s="156"/>
      <c r="STX23" s="143"/>
      <c r="STY23" s="156"/>
      <c r="STZ23" s="143"/>
      <c r="SUA23" s="156"/>
      <c r="SUB23" s="143"/>
      <c r="SUC23" s="156"/>
      <c r="SUD23" s="143"/>
      <c r="SUE23" s="156"/>
      <c r="SUF23" s="143"/>
      <c r="SUG23" s="156"/>
      <c r="SUH23" s="143"/>
      <c r="SUI23" s="156"/>
      <c r="SUJ23" s="143"/>
      <c r="SUK23" s="156"/>
      <c r="SUL23" s="143"/>
      <c r="SUM23" s="156"/>
      <c r="SUN23" s="143"/>
      <c r="SUO23" s="156"/>
      <c r="SUP23" s="143"/>
      <c r="SUQ23" s="156"/>
      <c r="SUR23" s="143"/>
      <c r="SUS23" s="156"/>
      <c r="SUT23" s="143"/>
      <c r="SUU23" s="156"/>
      <c r="SUV23" s="143"/>
      <c r="SUW23" s="156"/>
      <c r="SUX23" s="143"/>
      <c r="SUY23" s="156"/>
      <c r="SUZ23" s="143"/>
      <c r="SVA23" s="156"/>
      <c r="SVB23" s="143"/>
      <c r="SVC23" s="156"/>
      <c r="SVD23" s="143"/>
      <c r="SVE23" s="156"/>
      <c r="SVF23" s="143"/>
      <c r="SVG23" s="156"/>
      <c r="SVH23" s="143"/>
      <c r="SVI23" s="156"/>
      <c r="SVJ23" s="143"/>
      <c r="SVK23" s="156"/>
      <c r="SVL23" s="143"/>
      <c r="SVM23" s="156"/>
      <c r="SVN23" s="143"/>
      <c r="SVO23" s="156"/>
      <c r="SVP23" s="143"/>
      <c r="SVQ23" s="156"/>
      <c r="SVR23" s="143"/>
      <c r="SVS23" s="156"/>
      <c r="SVT23" s="143"/>
      <c r="SVU23" s="156"/>
      <c r="SVV23" s="143"/>
      <c r="SVW23" s="156"/>
      <c r="SVX23" s="143"/>
      <c r="SVY23" s="156"/>
      <c r="SVZ23" s="143"/>
      <c r="SWA23" s="156"/>
      <c r="SWB23" s="143"/>
      <c r="SWC23" s="156"/>
      <c r="SWD23" s="143"/>
      <c r="SWE23" s="156"/>
      <c r="SWF23" s="143"/>
      <c r="SWG23" s="156"/>
      <c r="SWH23" s="143"/>
      <c r="SWI23" s="156"/>
      <c r="SWJ23" s="143"/>
      <c r="SWK23" s="156"/>
      <c r="SWL23" s="143"/>
      <c r="SWM23" s="156"/>
      <c r="SWN23" s="143"/>
      <c r="SWO23" s="156"/>
      <c r="SWP23" s="143"/>
      <c r="SWQ23" s="156"/>
      <c r="SWR23" s="143"/>
      <c r="SWS23" s="156"/>
      <c r="SWT23" s="143"/>
      <c r="SWU23" s="156"/>
      <c r="SWV23" s="143"/>
      <c r="SWW23" s="156"/>
      <c r="SWX23" s="143"/>
      <c r="SWY23" s="156"/>
      <c r="SWZ23" s="143"/>
      <c r="SXA23" s="156"/>
      <c r="SXB23" s="143"/>
      <c r="SXC23" s="156"/>
      <c r="SXD23" s="143"/>
      <c r="SXE23" s="156"/>
      <c r="SXF23" s="143"/>
      <c r="SXG23" s="156"/>
      <c r="SXH23" s="143"/>
      <c r="SXI23" s="156"/>
      <c r="SXJ23" s="143"/>
      <c r="SXK23" s="156"/>
      <c r="SXL23" s="143"/>
      <c r="SXM23" s="156"/>
      <c r="SXN23" s="143"/>
      <c r="SXO23" s="156"/>
      <c r="SXP23" s="143"/>
      <c r="SXQ23" s="156"/>
      <c r="SXR23" s="143"/>
      <c r="SXS23" s="156"/>
      <c r="SXT23" s="143"/>
      <c r="SXU23" s="156"/>
      <c r="SXV23" s="143"/>
      <c r="SXW23" s="156"/>
      <c r="SXX23" s="143"/>
      <c r="SXY23" s="156"/>
      <c r="SXZ23" s="143"/>
      <c r="SYA23" s="156"/>
      <c r="SYB23" s="143"/>
      <c r="SYC23" s="156"/>
      <c r="SYD23" s="143"/>
      <c r="SYE23" s="156"/>
      <c r="SYF23" s="143"/>
      <c r="SYG23" s="156"/>
      <c r="SYH23" s="143"/>
      <c r="SYI23" s="156"/>
      <c r="SYJ23" s="143"/>
      <c r="SYK23" s="156"/>
      <c r="SYL23" s="143"/>
      <c r="SYM23" s="156"/>
      <c r="SYN23" s="143"/>
      <c r="SYO23" s="156"/>
      <c r="SYP23" s="143"/>
      <c r="SYQ23" s="156"/>
      <c r="SYR23" s="143"/>
      <c r="SYS23" s="156"/>
      <c r="SYT23" s="143"/>
      <c r="SYU23" s="156"/>
      <c r="SYV23" s="143"/>
      <c r="SYW23" s="156"/>
      <c r="SYX23" s="143"/>
      <c r="SYY23" s="156"/>
      <c r="SYZ23" s="143"/>
      <c r="SZA23" s="156"/>
      <c r="SZB23" s="143"/>
      <c r="SZC23" s="156"/>
      <c r="SZD23" s="143"/>
      <c r="SZE23" s="156"/>
      <c r="SZF23" s="143"/>
      <c r="SZG23" s="156"/>
      <c r="SZH23" s="143"/>
      <c r="SZI23" s="156"/>
      <c r="SZJ23" s="143"/>
      <c r="SZK23" s="156"/>
      <c r="SZL23" s="143"/>
      <c r="SZM23" s="156"/>
      <c r="SZN23" s="143"/>
      <c r="SZO23" s="156"/>
      <c r="SZP23" s="143"/>
      <c r="SZQ23" s="156"/>
      <c r="SZR23" s="143"/>
      <c r="SZS23" s="156"/>
      <c r="SZT23" s="143"/>
      <c r="SZU23" s="156"/>
      <c r="SZV23" s="143"/>
      <c r="SZW23" s="156"/>
      <c r="SZX23" s="143"/>
      <c r="SZY23" s="156"/>
      <c r="SZZ23" s="143"/>
      <c r="TAA23" s="156"/>
      <c r="TAB23" s="143"/>
      <c r="TAC23" s="156"/>
      <c r="TAD23" s="143"/>
      <c r="TAE23" s="156"/>
      <c r="TAF23" s="143"/>
      <c r="TAG23" s="156"/>
      <c r="TAH23" s="143"/>
      <c r="TAI23" s="156"/>
      <c r="TAJ23" s="143"/>
      <c r="TAK23" s="156"/>
      <c r="TAL23" s="143"/>
      <c r="TAM23" s="156"/>
      <c r="TAN23" s="143"/>
      <c r="TAO23" s="156"/>
      <c r="TAP23" s="143"/>
      <c r="TAQ23" s="156"/>
      <c r="TAR23" s="143"/>
      <c r="TAS23" s="156"/>
      <c r="TAT23" s="143"/>
      <c r="TAU23" s="156"/>
      <c r="TAV23" s="143"/>
      <c r="TAW23" s="156"/>
      <c r="TAX23" s="143"/>
      <c r="TAY23" s="156"/>
      <c r="TAZ23" s="143"/>
      <c r="TBA23" s="156"/>
      <c r="TBB23" s="143"/>
      <c r="TBC23" s="156"/>
      <c r="TBD23" s="143"/>
      <c r="TBE23" s="156"/>
      <c r="TBF23" s="143"/>
      <c r="TBG23" s="156"/>
      <c r="TBH23" s="143"/>
      <c r="TBI23" s="156"/>
      <c r="TBJ23" s="143"/>
      <c r="TBK23" s="156"/>
      <c r="TBL23" s="143"/>
      <c r="TBM23" s="156"/>
      <c r="TBN23" s="143"/>
      <c r="TBO23" s="156"/>
      <c r="TBP23" s="143"/>
      <c r="TBQ23" s="156"/>
      <c r="TBR23" s="143"/>
      <c r="TBS23" s="156"/>
      <c r="TBT23" s="143"/>
      <c r="TBU23" s="156"/>
      <c r="TBV23" s="143"/>
      <c r="TBW23" s="156"/>
      <c r="TBX23" s="143"/>
      <c r="TBY23" s="156"/>
      <c r="TBZ23" s="143"/>
      <c r="TCA23" s="156"/>
      <c r="TCB23" s="143"/>
      <c r="TCC23" s="156"/>
      <c r="TCD23" s="143"/>
      <c r="TCE23" s="156"/>
      <c r="TCF23" s="143"/>
      <c r="TCG23" s="156"/>
      <c r="TCH23" s="143"/>
      <c r="TCI23" s="156"/>
      <c r="TCJ23" s="143"/>
      <c r="TCK23" s="156"/>
      <c r="TCL23" s="143"/>
      <c r="TCM23" s="156"/>
      <c r="TCN23" s="143"/>
      <c r="TCO23" s="156"/>
      <c r="TCP23" s="143"/>
      <c r="TCQ23" s="156"/>
      <c r="TCR23" s="143"/>
      <c r="TCS23" s="156"/>
      <c r="TCT23" s="143"/>
      <c r="TCU23" s="156"/>
      <c r="TCV23" s="143"/>
      <c r="TCW23" s="156"/>
      <c r="TCX23" s="143"/>
      <c r="TCY23" s="156"/>
      <c r="TCZ23" s="143"/>
      <c r="TDA23" s="156"/>
      <c r="TDB23" s="143"/>
      <c r="TDC23" s="156"/>
      <c r="TDD23" s="143"/>
      <c r="TDE23" s="156"/>
      <c r="TDF23" s="143"/>
      <c r="TDG23" s="156"/>
      <c r="TDH23" s="143"/>
      <c r="TDI23" s="156"/>
      <c r="TDJ23" s="143"/>
      <c r="TDK23" s="156"/>
      <c r="TDL23" s="143"/>
      <c r="TDM23" s="156"/>
      <c r="TDN23" s="143"/>
      <c r="TDO23" s="156"/>
      <c r="TDP23" s="143"/>
      <c r="TDQ23" s="156"/>
      <c r="TDR23" s="143"/>
      <c r="TDS23" s="156"/>
      <c r="TDT23" s="143"/>
      <c r="TDU23" s="156"/>
      <c r="TDV23" s="143"/>
      <c r="TDW23" s="156"/>
      <c r="TDX23" s="143"/>
      <c r="TDY23" s="156"/>
      <c r="TDZ23" s="143"/>
      <c r="TEA23" s="156"/>
      <c r="TEB23" s="143"/>
      <c r="TEC23" s="156"/>
      <c r="TED23" s="143"/>
      <c r="TEE23" s="156"/>
      <c r="TEF23" s="143"/>
      <c r="TEG23" s="156"/>
      <c r="TEH23" s="143"/>
      <c r="TEI23" s="156"/>
      <c r="TEJ23" s="143"/>
      <c r="TEK23" s="156"/>
      <c r="TEL23" s="143"/>
      <c r="TEM23" s="156"/>
      <c r="TEN23" s="143"/>
      <c r="TEO23" s="156"/>
      <c r="TEP23" s="143"/>
      <c r="TEQ23" s="156"/>
      <c r="TER23" s="143"/>
      <c r="TES23" s="156"/>
      <c r="TET23" s="143"/>
      <c r="TEU23" s="156"/>
      <c r="TEV23" s="143"/>
      <c r="TEW23" s="156"/>
      <c r="TEX23" s="143"/>
      <c r="TEY23" s="156"/>
      <c r="TEZ23" s="143"/>
      <c r="TFA23" s="156"/>
      <c r="TFB23" s="143"/>
      <c r="TFC23" s="156"/>
      <c r="TFD23" s="143"/>
      <c r="TFE23" s="156"/>
      <c r="TFF23" s="143"/>
      <c r="TFG23" s="156"/>
      <c r="TFH23" s="143"/>
      <c r="TFI23" s="156"/>
      <c r="TFJ23" s="143"/>
      <c r="TFK23" s="156"/>
      <c r="TFL23" s="143"/>
      <c r="TFM23" s="156"/>
      <c r="TFN23" s="143"/>
      <c r="TFO23" s="156"/>
      <c r="TFP23" s="143"/>
      <c r="TFQ23" s="156"/>
      <c r="TFR23" s="143"/>
      <c r="TFS23" s="156"/>
      <c r="TFT23" s="143"/>
      <c r="TFU23" s="156"/>
      <c r="TFV23" s="143"/>
      <c r="TFW23" s="156"/>
      <c r="TFX23" s="143"/>
      <c r="TFY23" s="156"/>
      <c r="TFZ23" s="143"/>
      <c r="TGA23" s="156"/>
      <c r="TGB23" s="143"/>
      <c r="TGC23" s="156"/>
      <c r="TGD23" s="143"/>
      <c r="TGE23" s="156"/>
      <c r="TGF23" s="143"/>
      <c r="TGG23" s="156"/>
      <c r="TGH23" s="143"/>
      <c r="TGI23" s="156"/>
      <c r="TGJ23" s="143"/>
      <c r="TGK23" s="156"/>
      <c r="TGL23" s="143"/>
      <c r="TGM23" s="156"/>
      <c r="TGN23" s="143"/>
      <c r="TGO23" s="156"/>
      <c r="TGP23" s="143"/>
      <c r="TGQ23" s="156"/>
      <c r="TGR23" s="143"/>
      <c r="TGS23" s="156"/>
      <c r="TGT23" s="143"/>
      <c r="TGU23" s="156"/>
      <c r="TGV23" s="143"/>
      <c r="TGW23" s="156"/>
      <c r="TGX23" s="143"/>
      <c r="TGY23" s="156"/>
      <c r="TGZ23" s="143"/>
      <c r="THA23" s="156"/>
      <c r="THB23" s="143"/>
      <c r="THC23" s="156"/>
      <c r="THD23" s="143"/>
      <c r="THE23" s="156"/>
      <c r="THF23" s="143"/>
      <c r="THG23" s="156"/>
      <c r="THH23" s="143"/>
      <c r="THI23" s="156"/>
      <c r="THJ23" s="143"/>
      <c r="THK23" s="156"/>
      <c r="THL23" s="143"/>
      <c r="THM23" s="156"/>
      <c r="THN23" s="143"/>
      <c r="THO23" s="156"/>
      <c r="THP23" s="143"/>
      <c r="THQ23" s="156"/>
      <c r="THR23" s="143"/>
      <c r="THS23" s="156"/>
      <c r="THT23" s="143"/>
      <c r="THU23" s="156"/>
      <c r="THV23" s="143"/>
      <c r="THW23" s="156"/>
      <c r="THX23" s="143"/>
      <c r="THY23" s="156"/>
      <c r="THZ23" s="143"/>
      <c r="TIA23" s="156"/>
      <c r="TIB23" s="143"/>
      <c r="TIC23" s="156"/>
      <c r="TID23" s="143"/>
      <c r="TIE23" s="156"/>
      <c r="TIF23" s="143"/>
      <c r="TIG23" s="156"/>
      <c r="TIH23" s="143"/>
      <c r="TII23" s="156"/>
      <c r="TIJ23" s="143"/>
      <c r="TIK23" s="156"/>
      <c r="TIL23" s="143"/>
      <c r="TIM23" s="156"/>
      <c r="TIN23" s="143"/>
      <c r="TIO23" s="156"/>
      <c r="TIP23" s="143"/>
      <c r="TIQ23" s="156"/>
      <c r="TIR23" s="143"/>
      <c r="TIS23" s="156"/>
      <c r="TIT23" s="143"/>
      <c r="TIU23" s="156"/>
      <c r="TIV23" s="143"/>
      <c r="TIW23" s="156"/>
      <c r="TIX23" s="143"/>
      <c r="TIY23" s="156"/>
      <c r="TIZ23" s="143"/>
      <c r="TJA23" s="156"/>
      <c r="TJB23" s="143"/>
      <c r="TJC23" s="156"/>
      <c r="TJD23" s="143"/>
      <c r="TJE23" s="156"/>
      <c r="TJF23" s="143"/>
      <c r="TJG23" s="156"/>
      <c r="TJH23" s="143"/>
      <c r="TJI23" s="156"/>
      <c r="TJJ23" s="143"/>
      <c r="TJK23" s="156"/>
      <c r="TJL23" s="143"/>
      <c r="TJM23" s="156"/>
      <c r="TJN23" s="143"/>
      <c r="TJO23" s="156"/>
      <c r="TJP23" s="143"/>
      <c r="TJQ23" s="156"/>
      <c r="TJR23" s="143"/>
      <c r="TJS23" s="156"/>
      <c r="TJT23" s="143"/>
      <c r="TJU23" s="156"/>
      <c r="TJV23" s="143"/>
      <c r="TJW23" s="156"/>
      <c r="TJX23" s="143"/>
      <c r="TJY23" s="156"/>
      <c r="TJZ23" s="143"/>
      <c r="TKA23" s="156"/>
      <c r="TKB23" s="143"/>
      <c r="TKC23" s="156"/>
      <c r="TKD23" s="143"/>
      <c r="TKE23" s="156"/>
      <c r="TKF23" s="143"/>
      <c r="TKG23" s="156"/>
      <c r="TKH23" s="143"/>
      <c r="TKI23" s="156"/>
      <c r="TKJ23" s="143"/>
      <c r="TKK23" s="156"/>
      <c r="TKL23" s="143"/>
      <c r="TKM23" s="156"/>
      <c r="TKN23" s="143"/>
      <c r="TKO23" s="156"/>
      <c r="TKP23" s="143"/>
      <c r="TKQ23" s="156"/>
      <c r="TKR23" s="143"/>
      <c r="TKS23" s="156"/>
      <c r="TKT23" s="143"/>
      <c r="TKU23" s="156"/>
      <c r="TKV23" s="143"/>
      <c r="TKW23" s="156"/>
      <c r="TKX23" s="143"/>
      <c r="TKY23" s="156"/>
      <c r="TKZ23" s="143"/>
      <c r="TLA23" s="156"/>
      <c r="TLB23" s="143"/>
      <c r="TLC23" s="156"/>
      <c r="TLD23" s="143"/>
      <c r="TLE23" s="156"/>
      <c r="TLF23" s="143"/>
      <c r="TLG23" s="156"/>
      <c r="TLH23" s="143"/>
      <c r="TLI23" s="156"/>
      <c r="TLJ23" s="143"/>
      <c r="TLK23" s="156"/>
      <c r="TLL23" s="143"/>
      <c r="TLM23" s="156"/>
      <c r="TLN23" s="143"/>
      <c r="TLO23" s="156"/>
      <c r="TLP23" s="143"/>
      <c r="TLQ23" s="156"/>
      <c r="TLR23" s="143"/>
      <c r="TLS23" s="156"/>
      <c r="TLT23" s="143"/>
      <c r="TLU23" s="156"/>
      <c r="TLV23" s="143"/>
      <c r="TLW23" s="156"/>
      <c r="TLX23" s="143"/>
      <c r="TLY23" s="156"/>
      <c r="TLZ23" s="143"/>
      <c r="TMA23" s="156"/>
      <c r="TMB23" s="143"/>
      <c r="TMC23" s="156"/>
      <c r="TMD23" s="143"/>
      <c r="TME23" s="156"/>
      <c r="TMF23" s="143"/>
      <c r="TMG23" s="156"/>
      <c r="TMH23" s="143"/>
      <c r="TMI23" s="156"/>
      <c r="TMJ23" s="143"/>
      <c r="TMK23" s="156"/>
      <c r="TML23" s="143"/>
      <c r="TMM23" s="156"/>
      <c r="TMN23" s="143"/>
      <c r="TMO23" s="156"/>
      <c r="TMP23" s="143"/>
      <c r="TMQ23" s="156"/>
      <c r="TMR23" s="143"/>
      <c r="TMS23" s="156"/>
      <c r="TMT23" s="143"/>
      <c r="TMU23" s="156"/>
      <c r="TMV23" s="143"/>
      <c r="TMW23" s="156"/>
      <c r="TMX23" s="143"/>
      <c r="TMY23" s="156"/>
      <c r="TMZ23" s="143"/>
      <c r="TNA23" s="156"/>
      <c r="TNB23" s="143"/>
      <c r="TNC23" s="156"/>
      <c r="TND23" s="143"/>
      <c r="TNE23" s="156"/>
      <c r="TNF23" s="143"/>
      <c r="TNG23" s="156"/>
      <c r="TNH23" s="143"/>
      <c r="TNI23" s="156"/>
      <c r="TNJ23" s="143"/>
      <c r="TNK23" s="156"/>
      <c r="TNL23" s="143"/>
      <c r="TNM23" s="156"/>
      <c r="TNN23" s="143"/>
      <c r="TNO23" s="156"/>
      <c r="TNP23" s="143"/>
      <c r="TNQ23" s="156"/>
      <c r="TNR23" s="143"/>
      <c r="TNS23" s="156"/>
      <c r="TNT23" s="143"/>
      <c r="TNU23" s="156"/>
      <c r="TNV23" s="143"/>
      <c r="TNW23" s="156"/>
      <c r="TNX23" s="143"/>
      <c r="TNY23" s="156"/>
      <c r="TNZ23" s="143"/>
      <c r="TOA23" s="156"/>
      <c r="TOB23" s="143"/>
      <c r="TOC23" s="156"/>
      <c r="TOD23" s="143"/>
      <c r="TOE23" s="156"/>
      <c r="TOF23" s="143"/>
      <c r="TOG23" s="156"/>
      <c r="TOH23" s="143"/>
      <c r="TOI23" s="156"/>
      <c r="TOJ23" s="143"/>
      <c r="TOK23" s="156"/>
      <c r="TOL23" s="143"/>
      <c r="TOM23" s="156"/>
      <c r="TON23" s="143"/>
      <c r="TOO23" s="156"/>
      <c r="TOP23" s="143"/>
      <c r="TOQ23" s="156"/>
      <c r="TOR23" s="143"/>
      <c r="TOS23" s="156"/>
      <c r="TOT23" s="143"/>
      <c r="TOU23" s="156"/>
      <c r="TOV23" s="143"/>
      <c r="TOW23" s="156"/>
      <c r="TOX23" s="143"/>
      <c r="TOY23" s="156"/>
      <c r="TOZ23" s="143"/>
      <c r="TPA23" s="156"/>
      <c r="TPB23" s="143"/>
      <c r="TPC23" s="156"/>
      <c r="TPD23" s="143"/>
      <c r="TPE23" s="156"/>
      <c r="TPF23" s="143"/>
      <c r="TPG23" s="156"/>
      <c r="TPH23" s="143"/>
      <c r="TPI23" s="156"/>
      <c r="TPJ23" s="143"/>
      <c r="TPK23" s="156"/>
      <c r="TPL23" s="143"/>
      <c r="TPM23" s="156"/>
      <c r="TPN23" s="143"/>
      <c r="TPO23" s="156"/>
      <c r="TPP23" s="143"/>
      <c r="TPQ23" s="156"/>
      <c r="TPR23" s="143"/>
      <c r="TPS23" s="156"/>
      <c r="TPT23" s="143"/>
      <c r="TPU23" s="156"/>
      <c r="TPV23" s="143"/>
      <c r="TPW23" s="156"/>
      <c r="TPX23" s="143"/>
      <c r="TPY23" s="156"/>
      <c r="TPZ23" s="143"/>
      <c r="TQA23" s="156"/>
      <c r="TQB23" s="143"/>
      <c r="TQC23" s="156"/>
      <c r="TQD23" s="143"/>
      <c r="TQE23" s="156"/>
      <c r="TQF23" s="143"/>
      <c r="TQG23" s="156"/>
      <c r="TQH23" s="143"/>
      <c r="TQI23" s="156"/>
      <c r="TQJ23" s="143"/>
      <c r="TQK23" s="156"/>
      <c r="TQL23" s="143"/>
      <c r="TQM23" s="156"/>
      <c r="TQN23" s="143"/>
      <c r="TQO23" s="156"/>
      <c r="TQP23" s="143"/>
      <c r="TQQ23" s="156"/>
      <c r="TQR23" s="143"/>
      <c r="TQS23" s="156"/>
      <c r="TQT23" s="143"/>
      <c r="TQU23" s="156"/>
      <c r="TQV23" s="143"/>
      <c r="TQW23" s="156"/>
      <c r="TQX23" s="143"/>
      <c r="TQY23" s="156"/>
      <c r="TQZ23" s="143"/>
      <c r="TRA23" s="156"/>
      <c r="TRB23" s="143"/>
      <c r="TRC23" s="156"/>
      <c r="TRD23" s="143"/>
      <c r="TRE23" s="156"/>
      <c r="TRF23" s="143"/>
      <c r="TRG23" s="156"/>
      <c r="TRH23" s="143"/>
      <c r="TRI23" s="156"/>
      <c r="TRJ23" s="143"/>
      <c r="TRK23" s="156"/>
      <c r="TRL23" s="143"/>
      <c r="TRM23" s="156"/>
      <c r="TRN23" s="143"/>
      <c r="TRO23" s="156"/>
      <c r="TRP23" s="143"/>
      <c r="TRQ23" s="156"/>
      <c r="TRR23" s="143"/>
      <c r="TRS23" s="156"/>
      <c r="TRT23" s="143"/>
      <c r="TRU23" s="156"/>
      <c r="TRV23" s="143"/>
      <c r="TRW23" s="156"/>
      <c r="TRX23" s="143"/>
      <c r="TRY23" s="156"/>
      <c r="TRZ23" s="143"/>
      <c r="TSA23" s="156"/>
      <c r="TSB23" s="143"/>
      <c r="TSC23" s="156"/>
      <c r="TSD23" s="143"/>
      <c r="TSE23" s="156"/>
      <c r="TSF23" s="143"/>
      <c r="TSG23" s="156"/>
      <c r="TSH23" s="143"/>
      <c r="TSI23" s="156"/>
      <c r="TSJ23" s="143"/>
      <c r="TSK23" s="156"/>
      <c r="TSL23" s="143"/>
      <c r="TSM23" s="156"/>
      <c r="TSN23" s="143"/>
      <c r="TSO23" s="156"/>
      <c r="TSP23" s="143"/>
      <c r="TSQ23" s="156"/>
      <c r="TSR23" s="143"/>
      <c r="TSS23" s="156"/>
      <c r="TST23" s="143"/>
      <c r="TSU23" s="156"/>
      <c r="TSV23" s="143"/>
      <c r="TSW23" s="156"/>
      <c r="TSX23" s="143"/>
      <c r="TSY23" s="156"/>
      <c r="TSZ23" s="143"/>
      <c r="TTA23" s="156"/>
      <c r="TTB23" s="143"/>
      <c r="TTC23" s="156"/>
      <c r="TTD23" s="143"/>
      <c r="TTE23" s="156"/>
      <c r="TTF23" s="143"/>
      <c r="TTG23" s="156"/>
      <c r="TTH23" s="143"/>
      <c r="TTI23" s="156"/>
      <c r="TTJ23" s="143"/>
      <c r="TTK23" s="156"/>
      <c r="TTL23" s="143"/>
      <c r="TTM23" s="156"/>
      <c r="TTN23" s="143"/>
      <c r="TTO23" s="156"/>
      <c r="TTP23" s="143"/>
      <c r="TTQ23" s="156"/>
      <c r="TTR23" s="143"/>
      <c r="TTS23" s="156"/>
      <c r="TTT23" s="143"/>
      <c r="TTU23" s="156"/>
      <c r="TTV23" s="143"/>
      <c r="TTW23" s="156"/>
      <c r="TTX23" s="143"/>
      <c r="TTY23" s="156"/>
      <c r="TTZ23" s="143"/>
      <c r="TUA23" s="156"/>
      <c r="TUB23" s="143"/>
      <c r="TUC23" s="156"/>
      <c r="TUD23" s="143"/>
      <c r="TUE23" s="156"/>
      <c r="TUF23" s="143"/>
      <c r="TUG23" s="156"/>
      <c r="TUH23" s="143"/>
      <c r="TUI23" s="156"/>
      <c r="TUJ23" s="143"/>
      <c r="TUK23" s="156"/>
      <c r="TUL23" s="143"/>
      <c r="TUM23" s="156"/>
      <c r="TUN23" s="143"/>
      <c r="TUO23" s="156"/>
      <c r="TUP23" s="143"/>
      <c r="TUQ23" s="156"/>
      <c r="TUR23" s="143"/>
      <c r="TUS23" s="156"/>
      <c r="TUT23" s="143"/>
      <c r="TUU23" s="156"/>
      <c r="TUV23" s="143"/>
      <c r="TUW23" s="156"/>
      <c r="TUX23" s="143"/>
      <c r="TUY23" s="156"/>
      <c r="TUZ23" s="143"/>
      <c r="TVA23" s="156"/>
      <c r="TVB23" s="143"/>
      <c r="TVC23" s="156"/>
      <c r="TVD23" s="143"/>
      <c r="TVE23" s="156"/>
      <c r="TVF23" s="143"/>
      <c r="TVG23" s="156"/>
      <c r="TVH23" s="143"/>
      <c r="TVI23" s="156"/>
      <c r="TVJ23" s="143"/>
      <c r="TVK23" s="156"/>
      <c r="TVL23" s="143"/>
      <c r="TVM23" s="156"/>
      <c r="TVN23" s="143"/>
      <c r="TVO23" s="156"/>
      <c r="TVP23" s="143"/>
      <c r="TVQ23" s="156"/>
      <c r="TVR23" s="143"/>
      <c r="TVS23" s="156"/>
      <c r="TVT23" s="143"/>
      <c r="TVU23" s="156"/>
      <c r="TVV23" s="143"/>
      <c r="TVW23" s="156"/>
      <c r="TVX23" s="143"/>
      <c r="TVY23" s="156"/>
      <c r="TVZ23" s="143"/>
      <c r="TWA23" s="156"/>
      <c r="TWB23" s="143"/>
      <c r="TWC23" s="156"/>
      <c r="TWD23" s="143"/>
      <c r="TWE23" s="156"/>
      <c r="TWF23" s="143"/>
      <c r="TWG23" s="156"/>
      <c r="TWH23" s="143"/>
      <c r="TWI23" s="156"/>
      <c r="TWJ23" s="143"/>
      <c r="TWK23" s="156"/>
      <c r="TWL23" s="143"/>
      <c r="TWM23" s="156"/>
      <c r="TWN23" s="143"/>
      <c r="TWO23" s="156"/>
      <c r="TWP23" s="143"/>
      <c r="TWQ23" s="156"/>
      <c r="TWR23" s="143"/>
      <c r="TWS23" s="156"/>
      <c r="TWT23" s="143"/>
      <c r="TWU23" s="156"/>
      <c r="TWV23" s="143"/>
      <c r="TWW23" s="156"/>
      <c r="TWX23" s="143"/>
      <c r="TWY23" s="156"/>
      <c r="TWZ23" s="143"/>
      <c r="TXA23" s="156"/>
      <c r="TXB23" s="143"/>
      <c r="TXC23" s="156"/>
      <c r="TXD23" s="143"/>
      <c r="TXE23" s="156"/>
      <c r="TXF23" s="143"/>
      <c r="TXG23" s="156"/>
      <c r="TXH23" s="143"/>
      <c r="TXI23" s="156"/>
      <c r="TXJ23" s="143"/>
      <c r="TXK23" s="156"/>
      <c r="TXL23" s="143"/>
      <c r="TXM23" s="156"/>
      <c r="TXN23" s="143"/>
      <c r="TXO23" s="156"/>
      <c r="TXP23" s="143"/>
      <c r="TXQ23" s="156"/>
      <c r="TXR23" s="143"/>
      <c r="TXS23" s="156"/>
      <c r="TXT23" s="143"/>
      <c r="TXU23" s="156"/>
      <c r="TXV23" s="143"/>
      <c r="TXW23" s="156"/>
      <c r="TXX23" s="143"/>
      <c r="TXY23" s="156"/>
      <c r="TXZ23" s="143"/>
      <c r="TYA23" s="156"/>
      <c r="TYB23" s="143"/>
      <c r="TYC23" s="156"/>
      <c r="TYD23" s="143"/>
      <c r="TYE23" s="156"/>
      <c r="TYF23" s="143"/>
      <c r="TYG23" s="156"/>
      <c r="TYH23" s="143"/>
      <c r="TYI23" s="156"/>
      <c r="TYJ23" s="143"/>
      <c r="TYK23" s="156"/>
      <c r="TYL23" s="143"/>
      <c r="TYM23" s="156"/>
      <c r="TYN23" s="143"/>
      <c r="TYO23" s="156"/>
      <c r="TYP23" s="143"/>
      <c r="TYQ23" s="156"/>
      <c r="TYR23" s="143"/>
      <c r="TYS23" s="156"/>
      <c r="TYT23" s="143"/>
      <c r="TYU23" s="156"/>
      <c r="TYV23" s="143"/>
      <c r="TYW23" s="156"/>
      <c r="TYX23" s="143"/>
      <c r="TYY23" s="156"/>
      <c r="TYZ23" s="143"/>
      <c r="TZA23" s="156"/>
      <c r="TZB23" s="143"/>
      <c r="TZC23" s="156"/>
      <c r="TZD23" s="143"/>
      <c r="TZE23" s="156"/>
      <c r="TZF23" s="143"/>
      <c r="TZG23" s="156"/>
      <c r="TZH23" s="143"/>
      <c r="TZI23" s="156"/>
      <c r="TZJ23" s="143"/>
      <c r="TZK23" s="156"/>
      <c r="TZL23" s="143"/>
      <c r="TZM23" s="156"/>
      <c r="TZN23" s="143"/>
      <c r="TZO23" s="156"/>
      <c r="TZP23" s="143"/>
      <c r="TZQ23" s="156"/>
      <c r="TZR23" s="143"/>
      <c r="TZS23" s="156"/>
      <c r="TZT23" s="143"/>
      <c r="TZU23" s="156"/>
      <c r="TZV23" s="143"/>
      <c r="TZW23" s="156"/>
      <c r="TZX23" s="143"/>
      <c r="TZY23" s="156"/>
      <c r="TZZ23" s="143"/>
      <c r="UAA23" s="156"/>
      <c r="UAB23" s="143"/>
      <c r="UAC23" s="156"/>
      <c r="UAD23" s="143"/>
      <c r="UAE23" s="156"/>
      <c r="UAF23" s="143"/>
      <c r="UAG23" s="156"/>
      <c r="UAH23" s="143"/>
      <c r="UAI23" s="156"/>
      <c r="UAJ23" s="143"/>
      <c r="UAK23" s="156"/>
      <c r="UAL23" s="143"/>
      <c r="UAM23" s="156"/>
      <c r="UAN23" s="143"/>
      <c r="UAO23" s="156"/>
      <c r="UAP23" s="143"/>
      <c r="UAQ23" s="156"/>
      <c r="UAR23" s="143"/>
      <c r="UAS23" s="156"/>
      <c r="UAT23" s="143"/>
      <c r="UAU23" s="156"/>
      <c r="UAV23" s="143"/>
      <c r="UAW23" s="156"/>
      <c r="UAX23" s="143"/>
      <c r="UAY23" s="156"/>
      <c r="UAZ23" s="143"/>
      <c r="UBA23" s="156"/>
      <c r="UBB23" s="143"/>
      <c r="UBC23" s="156"/>
      <c r="UBD23" s="143"/>
      <c r="UBE23" s="156"/>
      <c r="UBF23" s="143"/>
      <c r="UBG23" s="156"/>
      <c r="UBH23" s="143"/>
      <c r="UBI23" s="156"/>
      <c r="UBJ23" s="143"/>
      <c r="UBK23" s="156"/>
      <c r="UBL23" s="143"/>
      <c r="UBM23" s="156"/>
      <c r="UBN23" s="143"/>
      <c r="UBO23" s="156"/>
      <c r="UBP23" s="143"/>
      <c r="UBQ23" s="156"/>
      <c r="UBR23" s="143"/>
      <c r="UBS23" s="156"/>
      <c r="UBT23" s="143"/>
      <c r="UBU23" s="156"/>
      <c r="UBV23" s="143"/>
      <c r="UBW23" s="156"/>
      <c r="UBX23" s="143"/>
      <c r="UBY23" s="156"/>
      <c r="UBZ23" s="143"/>
      <c r="UCA23" s="156"/>
      <c r="UCB23" s="143"/>
      <c r="UCC23" s="156"/>
      <c r="UCD23" s="143"/>
      <c r="UCE23" s="156"/>
      <c r="UCF23" s="143"/>
      <c r="UCG23" s="156"/>
      <c r="UCH23" s="143"/>
      <c r="UCI23" s="156"/>
      <c r="UCJ23" s="143"/>
      <c r="UCK23" s="156"/>
      <c r="UCL23" s="143"/>
      <c r="UCM23" s="156"/>
      <c r="UCN23" s="143"/>
      <c r="UCO23" s="156"/>
      <c r="UCP23" s="143"/>
      <c r="UCQ23" s="156"/>
      <c r="UCR23" s="143"/>
      <c r="UCS23" s="156"/>
      <c r="UCT23" s="143"/>
      <c r="UCU23" s="156"/>
      <c r="UCV23" s="143"/>
      <c r="UCW23" s="156"/>
      <c r="UCX23" s="143"/>
      <c r="UCY23" s="156"/>
      <c r="UCZ23" s="143"/>
      <c r="UDA23" s="156"/>
      <c r="UDB23" s="143"/>
      <c r="UDC23" s="156"/>
      <c r="UDD23" s="143"/>
      <c r="UDE23" s="156"/>
      <c r="UDF23" s="143"/>
      <c r="UDG23" s="156"/>
      <c r="UDH23" s="143"/>
      <c r="UDI23" s="156"/>
      <c r="UDJ23" s="143"/>
      <c r="UDK23" s="156"/>
      <c r="UDL23" s="143"/>
      <c r="UDM23" s="156"/>
      <c r="UDN23" s="143"/>
      <c r="UDO23" s="156"/>
      <c r="UDP23" s="143"/>
      <c r="UDQ23" s="156"/>
      <c r="UDR23" s="143"/>
      <c r="UDS23" s="156"/>
      <c r="UDT23" s="143"/>
      <c r="UDU23" s="156"/>
      <c r="UDV23" s="143"/>
      <c r="UDW23" s="156"/>
      <c r="UDX23" s="143"/>
      <c r="UDY23" s="156"/>
      <c r="UDZ23" s="143"/>
      <c r="UEA23" s="156"/>
      <c r="UEB23" s="143"/>
      <c r="UEC23" s="156"/>
      <c r="UED23" s="143"/>
      <c r="UEE23" s="156"/>
      <c r="UEF23" s="143"/>
      <c r="UEG23" s="156"/>
      <c r="UEH23" s="143"/>
      <c r="UEI23" s="156"/>
      <c r="UEJ23" s="143"/>
      <c r="UEK23" s="156"/>
      <c r="UEL23" s="143"/>
      <c r="UEM23" s="156"/>
      <c r="UEN23" s="143"/>
      <c r="UEO23" s="156"/>
      <c r="UEP23" s="143"/>
      <c r="UEQ23" s="156"/>
      <c r="UER23" s="143"/>
      <c r="UES23" s="156"/>
      <c r="UET23" s="143"/>
      <c r="UEU23" s="156"/>
      <c r="UEV23" s="143"/>
      <c r="UEW23" s="156"/>
      <c r="UEX23" s="143"/>
      <c r="UEY23" s="156"/>
      <c r="UEZ23" s="143"/>
      <c r="UFA23" s="156"/>
      <c r="UFB23" s="143"/>
      <c r="UFC23" s="156"/>
      <c r="UFD23" s="143"/>
      <c r="UFE23" s="156"/>
      <c r="UFF23" s="143"/>
      <c r="UFG23" s="156"/>
      <c r="UFH23" s="143"/>
      <c r="UFI23" s="156"/>
      <c r="UFJ23" s="143"/>
      <c r="UFK23" s="156"/>
      <c r="UFL23" s="143"/>
      <c r="UFM23" s="156"/>
      <c r="UFN23" s="143"/>
      <c r="UFO23" s="156"/>
      <c r="UFP23" s="143"/>
      <c r="UFQ23" s="156"/>
      <c r="UFR23" s="143"/>
      <c r="UFS23" s="156"/>
      <c r="UFT23" s="143"/>
      <c r="UFU23" s="156"/>
      <c r="UFV23" s="143"/>
      <c r="UFW23" s="156"/>
      <c r="UFX23" s="143"/>
      <c r="UFY23" s="156"/>
      <c r="UFZ23" s="143"/>
      <c r="UGA23" s="156"/>
      <c r="UGB23" s="143"/>
      <c r="UGC23" s="156"/>
      <c r="UGD23" s="143"/>
      <c r="UGE23" s="156"/>
      <c r="UGF23" s="143"/>
      <c r="UGG23" s="156"/>
      <c r="UGH23" s="143"/>
      <c r="UGI23" s="156"/>
      <c r="UGJ23" s="143"/>
      <c r="UGK23" s="156"/>
      <c r="UGL23" s="143"/>
      <c r="UGM23" s="156"/>
      <c r="UGN23" s="143"/>
      <c r="UGO23" s="156"/>
      <c r="UGP23" s="143"/>
      <c r="UGQ23" s="156"/>
      <c r="UGR23" s="143"/>
      <c r="UGS23" s="156"/>
      <c r="UGT23" s="143"/>
      <c r="UGU23" s="156"/>
      <c r="UGV23" s="143"/>
      <c r="UGW23" s="156"/>
      <c r="UGX23" s="143"/>
      <c r="UGY23" s="156"/>
      <c r="UGZ23" s="143"/>
      <c r="UHA23" s="156"/>
      <c r="UHB23" s="143"/>
      <c r="UHC23" s="156"/>
      <c r="UHD23" s="143"/>
      <c r="UHE23" s="156"/>
      <c r="UHF23" s="143"/>
      <c r="UHG23" s="156"/>
      <c r="UHH23" s="143"/>
      <c r="UHI23" s="156"/>
      <c r="UHJ23" s="143"/>
      <c r="UHK23" s="156"/>
      <c r="UHL23" s="143"/>
      <c r="UHM23" s="156"/>
      <c r="UHN23" s="143"/>
      <c r="UHO23" s="156"/>
      <c r="UHP23" s="143"/>
      <c r="UHQ23" s="156"/>
      <c r="UHR23" s="143"/>
      <c r="UHS23" s="156"/>
      <c r="UHT23" s="143"/>
      <c r="UHU23" s="156"/>
      <c r="UHV23" s="143"/>
      <c r="UHW23" s="156"/>
      <c r="UHX23" s="143"/>
      <c r="UHY23" s="156"/>
      <c r="UHZ23" s="143"/>
      <c r="UIA23" s="156"/>
      <c r="UIB23" s="143"/>
      <c r="UIC23" s="156"/>
      <c r="UID23" s="143"/>
      <c r="UIE23" s="156"/>
      <c r="UIF23" s="143"/>
      <c r="UIG23" s="156"/>
      <c r="UIH23" s="143"/>
      <c r="UII23" s="156"/>
      <c r="UIJ23" s="143"/>
      <c r="UIK23" s="156"/>
      <c r="UIL23" s="143"/>
      <c r="UIM23" s="156"/>
      <c r="UIN23" s="143"/>
      <c r="UIO23" s="156"/>
      <c r="UIP23" s="143"/>
      <c r="UIQ23" s="156"/>
      <c r="UIR23" s="143"/>
      <c r="UIS23" s="156"/>
      <c r="UIT23" s="143"/>
      <c r="UIU23" s="156"/>
      <c r="UIV23" s="143"/>
      <c r="UIW23" s="156"/>
      <c r="UIX23" s="143"/>
      <c r="UIY23" s="156"/>
      <c r="UIZ23" s="143"/>
      <c r="UJA23" s="156"/>
      <c r="UJB23" s="143"/>
      <c r="UJC23" s="156"/>
      <c r="UJD23" s="143"/>
      <c r="UJE23" s="156"/>
      <c r="UJF23" s="143"/>
      <c r="UJG23" s="156"/>
      <c r="UJH23" s="143"/>
      <c r="UJI23" s="156"/>
      <c r="UJJ23" s="143"/>
      <c r="UJK23" s="156"/>
      <c r="UJL23" s="143"/>
      <c r="UJM23" s="156"/>
      <c r="UJN23" s="143"/>
      <c r="UJO23" s="156"/>
      <c r="UJP23" s="143"/>
      <c r="UJQ23" s="156"/>
      <c r="UJR23" s="143"/>
      <c r="UJS23" s="156"/>
      <c r="UJT23" s="143"/>
      <c r="UJU23" s="156"/>
      <c r="UJV23" s="143"/>
      <c r="UJW23" s="156"/>
      <c r="UJX23" s="143"/>
      <c r="UJY23" s="156"/>
      <c r="UJZ23" s="143"/>
      <c r="UKA23" s="156"/>
      <c r="UKB23" s="143"/>
      <c r="UKC23" s="156"/>
      <c r="UKD23" s="143"/>
      <c r="UKE23" s="156"/>
      <c r="UKF23" s="143"/>
      <c r="UKG23" s="156"/>
      <c r="UKH23" s="143"/>
      <c r="UKI23" s="156"/>
      <c r="UKJ23" s="143"/>
      <c r="UKK23" s="156"/>
      <c r="UKL23" s="143"/>
      <c r="UKM23" s="156"/>
      <c r="UKN23" s="143"/>
      <c r="UKO23" s="156"/>
      <c r="UKP23" s="143"/>
      <c r="UKQ23" s="156"/>
      <c r="UKR23" s="143"/>
      <c r="UKS23" s="156"/>
      <c r="UKT23" s="143"/>
      <c r="UKU23" s="156"/>
      <c r="UKV23" s="143"/>
      <c r="UKW23" s="156"/>
      <c r="UKX23" s="143"/>
      <c r="UKY23" s="156"/>
      <c r="UKZ23" s="143"/>
      <c r="ULA23" s="156"/>
      <c r="ULB23" s="143"/>
      <c r="ULC23" s="156"/>
      <c r="ULD23" s="143"/>
      <c r="ULE23" s="156"/>
      <c r="ULF23" s="143"/>
      <c r="ULG23" s="156"/>
      <c r="ULH23" s="143"/>
      <c r="ULI23" s="156"/>
      <c r="ULJ23" s="143"/>
      <c r="ULK23" s="156"/>
      <c r="ULL23" s="143"/>
      <c r="ULM23" s="156"/>
      <c r="ULN23" s="143"/>
      <c r="ULO23" s="156"/>
      <c r="ULP23" s="143"/>
      <c r="ULQ23" s="156"/>
      <c r="ULR23" s="143"/>
      <c r="ULS23" s="156"/>
      <c r="ULT23" s="143"/>
      <c r="ULU23" s="156"/>
      <c r="ULV23" s="143"/>
      <c r="ULW23" s="156"/>
      <c r="ULX23" s="143"/>
      <c r="ULY23" s="156"/>
      <c r="ULZ23" s="143"/>
      <c r="UMA23" s="156"/>
      <c r="UMB23" s="143"/>
      <c r="UMC23" s="156"/>
      <c r="UMD23" s="143"/>
      <c r="UME23" s="156"/>
      <c r="UMF23" s="143"/>
      <c r="UMG23" s="156"/>
      <c r="UMH23" s="143"/>
      <c r="UMI23" s="156"/>
      <c r="UMJ23" s="143"/>
      <c r="UMK23" s="156"/>
      <c r="UML23" s="143"/>
      <c r="UMM23" s="156"/>
      <c r="UMN23" s="143"/>
      <c r="UMO23" s="156"/>
      <c r="UMP23" s="143"/>
      <c r="UMQ23" s="156"/>
      <c r="UMR23" s="143"/>
      <c r="UMS23" s="156"/>
      <c r="UMT23" s="143"/>
      <c r="UMU23" s="156"/>
      <c r="UMV23" s="143"/>
      <c r="UMW23" s="156"/>
      <c r="UMX23" s="143"/>
      <c r="UMY23" s="156"/>
      <c r="UMZ23" s="143"/>
      <c r="UNA23" s="156"/>
      <c r="UNB23" s="143"/>
      <c r="UNC23" s="156"/>
      <c r="UND23" s="143"/>
      <c r="UNE23" s="156"/>
      <c r="UNF23" s="143"/>
      <c r="UNG23" s="156"/>
      <c r="UNH23" s="143"/>
      <c r="UNI23" s="156"/>
      <c r="UNJ23" s="143"/>
      <c r="UNK23" s="156"/>
      <c r="UNL23" s="143"/>
      <c r="UNM23" s="156"/>
      <c r="UNN23" s="143"/>
      <c r="UNO23" s="156"/>
      <c r="UNP23" s="143"/>
      <c r="UNQ23" s="156"/>
      <c r="UNR23" s="143"/>
      <c r="UNS23" s="156"/>
      <c r="UNT23" s="143"/>
      <c r="UNU23" s="156"/>
      <c r="UNV23" s="143"/>
      <c r="UNW23" s="156"/>
      <c r="UNX23" s="143"/>
      <c r="UNY23" s="156"/>
      <c r="UNZ23" s="143"/>
      <c r="UOA23" s="156"/>
      <c r="UOB23" s="143"/>
      <c r="UOC23" s="156"/>
      <c r="UOD23" s="143"/>
      <c r="UOE23" s="156"/>
      <c r="UOF23" s="143"/>
      <c r="UOG23" s="156"/>
      <c r="UOH23" s="143"/>
      <c r="UOI23" s="156"/>
      <c r="UOJ23" s="143"/>
      <c r="UOK23" s="156"/>
      <c r="UOL23" s="143"/>
      <c r="UOM23" s="156"/>
      <c r="UON23" s="143"/>
      <c r="UOO23" s="156"/>
      <c r="UOP23" s="143"/>
      <c r="UOQ23" s="156"/>
      <c r="UOR23" s="143"/>
      <c r="UOS23" s="156"/>
      <c r="UOT23" s="143"/>
      <c r="UOU23" s="156"/>
      <c r="UOV23" s="143"/>
      <c r="UOW23" s="156"/>
      <c r="UOX23" s="143"/>
      <c r="UOY23" s="156"/>
      <c r="UOZ23" s="143"/>
      <c r="UPA23" s="156"/>
      <c r="UPB23" s="143"/>
      <c r="UPC23" s="156"/>
      <c r="UPD23" s="143"/>
      <c r="UPE23" s="156"/>
      <c r="UPF23" s="143"/>
      <c r="UPG23" s="156"/>
      <c r="UPH23" s="143"/>
      <c r="UPI23" s="156"/>
      <c r="UPJ23" s="143"/>
      <c r="UPK23" s="156"/>
      <c r="UPL23" s="143"/>
      <c r="UPM23" s="156"/>
      <c r="UPN23" s="143"/>
      <c r="UPO23" s="156"/>
      <c r="UPP23" s="143"/>
      <c r="UPQ23" s="156"/>
      <c r="UPR23" s="143"/>
      <c r="UPS23" s="156"/>
      <c r="UPT23" s="143"/>
      <c r="UPU23" s="156"/>
      <c r="UPV23" s="143"/>
      <c r="UPW23" s="156"/>
      <c r="UPX23" s="143"/>
      <c r="UPY23" s="156"/>
      <c r="UPZ23" s="143"/>
      <c r="UQA23" s="156"/>
      <c r="UQB23" s="143"/>
      <c r="UQC23" s="156"/>
      <c r="UQD23" s="143"/>
      <c r="UQE23" s="156"/>
      <c r="UQF23" s="143"/>
      <c r="UQG23" s="156"/>
      <c r="UQH23" s="143"/>
      <c r="UQI23" s="156"/>
      <c r="UQJ23" s="143"/>
      <c r="UQK23" s="156"/>
      <c r="UQL23" s="143"/>
      <c r="UQM23" s="156"/>
      <c r="UQN23" s="143"/>
      <c r="UQO23" s="156"/>
      <c r="UQP23" s="143"/>
      <c r="UQQ23" s="156"/>
      <c r="UQR23" s="143"/>
      <c r="UQS23" s="156"/>
      <c r="UQT23" s="143"/>
      <c r="UQU23" s="156"/>
      <c r="UQV23" s="143"/>
      <c r="UQW23" s="156"/>
      <c r="UQX23" s="143"/>
      <c r="UQY23" s="156"/>
      <c r="UQZ23" s="143"/>
      <c r="URA23" s="156"/>
      <c r="URB23" s="143"/>
      <c r="URC23" s="156"/>
      <c r="URD23" s="143"/>
      <c r="URE23" s="156"/>
      <c r="URF23" s="143"/>
      <c r="URG23" s="156"/>
      <c r="URH23" s="143"/>
      <c r="URI23" s="156"/>
      <c r="URJ23" s="143"/>
      <c r="URK23" s="156"/>
      <c r="URL23" s="143"/>
      <c r="URM23" s="156"/>
      <c r="URN23" s="143"/>
      <c r="URO23" s="156"/>
      <c r="URP23" s="143"/>
      <c r="URQ23" s="156"/>
      <c r="URR23" s="143"/>
      <c r="URS23" s="156"/>
      <c r="URT23" s="143"/>
      <c r="URU23" s="156"/>
      <c r="URV23" s="143"/>
      <c r="URW23" s="156"/>
      <c r="URX23" s="143"/>
      <c r="URY23" s="156"/>
      <c r="URZ23" s="143"/>
      <c r="USA23" s="156"/>
      <c r="USB23" s="143"/>
      <c r="USC23" s="156"/>
      <c r="USD23" s="143"/>
      <c r="USE23" s="156"/>
      <c r="USF23" s="143"/>
      <c r="USG23" s="156"/>
      <c r="USH23" s="143"/>
      <c r="USI23" s="156"/>
      <c r="USJ23" s="143"/>
      <c r="USK23" s="156"/>
      <c r="USL23" s="143"/>
      <c r="USM23" s="156"/>
      <c r="USN23" s="143"/>
      <c r="USO23" s="156"/>
      <c r="USP23" s="143"/>
      <c r="USQ23" s="156"/>
      <c r="USR23" s="143"/>
      <c r="USS23" s="156"/>
      <c r="UST23" s="143"/>
      <c r="USU23" s="156"/>
      <c r="USV23" s="143"/>
      <c r="USW23" s="156"/>
      <c r="USX23" s="143"/>
      <c r="USY23" s="156"/>
      <c r="USZ23" s="143"/>
      <c r="UTA23" s="156"/>
      <c r="UTB23" s="143"/>
      <c r="UTC23" s="156"/>
      <c r="UTD23" s="143"/>
      <c r="UTE23" s="156"/>
      <c r="UTF23" s="143"/>
      <c r="UTG23" s="156"/>
      <c r="UTH23" s="143"/>
      <c r="UTI23" s="156"/>
      <c r="UTJ23" s="143"/>
      <c r="UTK23" s="156"/>
      <c r="UTL23" s="143"/>
      <c r="UTM23" s="156"/>
      <c r="UTN23" s="143"/>
      <c r="UTO23" s="156"/>
      <c r="UTP23" s="143"/>
      <c r="UTQ23" s="156"/>
      <c r="UTR23" s="143"/>
      <c r="UTS23" s="156"/>
      <c r="UTT23" s="143"/>
      <c r="UTU23" s="156"/>
      <c r="UTV23" s="143"/>
      <c r="UTW23" s="156"/>
      <c r="UTX23" s="143"/>
      <c r="UTY23" s="156"/>
      <c r="UTZ23" s="143"/>
      <c r="UUA23" s="156"/>
      <c r="UUB23" s="143"/>
      <c r="UUC23" s="156"/>
      <c r="UUD23" s="143"/>
      <c r="UUE23" s="156"/>
      <c r="UUF23" s="143"/>
      <c r="UUG23" s="156"/>
      <c r="UUH23" s="143"/>
      <c r="UUI23" s="156"/>
      <c r="UUJ23" s="143"/>
      <c r="UUK23" s="156"/>
      <c r="UUL23" s="143"/>
      <c r="UUM23" s="156"/>
      <c r="UUN23" s="143"/>
      <c r="UUO23" s="156"/>
      <c r="UUP23" s="143"/>
      <c r="UUQ23" s="156"/>
      <c r="UUR23" s="143"/>
      <c r="UUS23" s="156"/>
      <c r="UUT23" s="143"/>
      <c r="UUU23" s="156"/>
      <c r="UUV23" s="143"/>
      <c r="UUW23" s="156"/>
      <c r="UUX23" s="143"/>
      <c r="UUY23" s="156"/>
      <c r="UUZ23" s="143"/>
      <c r="UVA23" s="156"/>
      <c r="UVB23" s="143"/>
      <c r="UVC23" s="156"/>
      <c r="UVD23" s="143"/>
      <c r="UVE23" s="156"/>
      <c r="UVF23" s="143"/>
      <c r="UVG23" s="156"/>
      <c r="UVH23" s="143"/>
      <c r="UVI23" s="156"/>
      <c r="UVJ23" s="143"/>
      <c r="UVK23" s="156"/>
      <c r="UVL23" s="143"/>
      <c r="UVM23" s="156"/>
      <c r="UVN23" s="143"/>
      <c r="UVO23" s="156"/>
      <c r="UVP23" s="143"/>
      <c r="UVQ23" s="156"/>
      <c r="UVR23" s="143"/>
      <c r="UVS23" s="156"/>
      <c r="UVT23" s="143"/>
      <c r="UVU23" s="156"/>
      <c r="UVV23" s="143"/>
      <c r="UVW23" s="156"/>
      <c r="UVX23" s="143"/>
      <c r="UVY23" s="156"/>
      <c r="UVZ23" s="143"/>
      <c r="UWA23" s="156"/>
      <c r="UWB23" s="143"/>
      <c r="UWC23" s="156"/>
      <c r="UWD23" s="143"/>
      <c r="UWE23" s="156"/>
      <c r="UWF23" s="143"/>
      <c r="UWG23" s="156"/>
      <c r="UWH23" s="143"/>
      <c r="UWI23" s="156"/>
      <c r="UWJ23" s="143"/>
      <c r="UWK23" s="156"/>
      <c r="UWL23" s="143"/>
      <c r="UWM23" s="156"/>
      <c r="UWN23" s="143"/>
      <c r="UWO23" s="156"/>
      <c r="UWP23" s="143"/>
      <c r="UWQ23" s="156"/>
      <c r="UWR23" s="143"/>
      <c r="UWS23" s="156"/>
      <c r="UWT23" s="143"/>
      <c r="UWU23" s="156"/>
      <c r="UWV23" s="143"/>
      <c r="UWW23" s="156"/>
      <c r="UWX23" s="143"/>
      <c r="UWY23" s="156"/>
      <c r="UWZ23" s="143"/>
      <c r="UXA23" s="156"/>
      <c r="UXB23" s="143"/>
      <c r="UXC23" s="156"/>
      <c r="UXD23" s="143"/>
      <c r="UXE23" s="156"/>
      <c r="UXF23" s="143"/>
      <c r="UXG23" s="156"/>
      <c r="UXH23" s="143"/>
      <c r="UXI23" s="156"/>
      <c r="UXJ23" s="143"/>
      <c r="UXK23" s="156"/>
      <c r="UXL23" s="143"/>
      <c r="UXM23" s="156"/>
      <c r="UXN23" s="143"/>
      <c r="UXO23" s="156"/>
      <c r="UXP23" s="143"/>
      <c r="UXQ23" s="156"/>
      <c r="UXR23" s="143"/>
      <c r="UXS23" s="156"/>
      <c r="UXT23" s="143"/>
      <c r="UXU23" s="156"/>
      <c r="UXV23" s="143"/>
      <c r="UXW23" s="156"/>
      <c r="UXX23" s="143"/>
      <c r="UXY23" s="156"/>
      <c r="UXZ23" s="143"/>
      <c r="UYA23" s="156"/>
      <c r="UYB23" s="143"/>
      <c r="UYC23" s="156"/>
      <c r="UYD23" s="143"/>
      <c r="UYE23" s="156"/>
      <c r="UYF23" s="143"/>
      <c r="UYG23" s="156"/>
      <c r="UYH23" s="143"/>
      <c r="UYI23" s="156"/>
      <c r="UYJ23" s="143"/>
      <c r="UYK23" s="156"/>
      <c r="UYL23" s="143"/>
      <c r="UYM23" s="156"/>
      <c r="UYN23" s="143"/>
      <c r="UYO23" s="156"/>
      <c r="UYP23" s="143"/>
      <c r="UYQ23" s="156"/>
      <c r="UYR23" s="143"/>
      <c r="UYS23" s="156"/>
      <c r="UYT23" s="143"/>
      <c r="UYU23" s="156"/>
      <c r="UYV23" s="143"/>
      <c r="UYW23" s="156"/>
      <c r="UYX23" s="143"/>
      <c r="UYY23" s="156"/>
      <c r="UYZ23" s="143"/>
      <c r="UZA23" s="156"/>
      <c r="UZB23" s="143"/>
      <c r="UZC23" s="156"/>
      <c r="UZD23" s="143"/>
      <c r="UZE23" s="156"/>
      <c r="UZF23" s="143"/>
      <c r="UZG23" s="156"/>
      <c r="UZH23" s="143"/>
      <c r="UZI23" s="156"/>
      <c r="UZJ23" s="143"/>
      <c r="UZK23" s="156"/>
      <c r="UZL23" s="143"/>
      <c r="UZM23" s="156"/>
      <c r="UZN23" s="143"/>
      <c r="UZO23" s="156"/>
      <c r="UZP23" s="143"/>
      <c r="UZQ23" s="156"/>
      <c r="UZR23" s="143"/>
      <c r="UZS23" s="156"/>
      <c r="UZT23" s="143"/>
      <c r="UZU23" s="156"/>
      <c r="UZV23" s="143"/>
      <c r="UZW23" s="156"/>
      <c r="UZX23" s="143"/>
      <c r="UZY23" s="156"/>
      <c r="UZZ23" s="143"/>
      <c r="VAA23" s="156"/>
      <c r="VAB23" s="143"/>
      <c r="VAC23" s="156"/>
      <c r="VAD23" s="143"/>
      <c r="VAE23" s="156"/>
      <c r="VAF23" s="143"/>
      <c r="VAG23" s="156"/>
      <c r="VAH23" s="143"/>
      <c r="VAI23" s="156"/>
      <c r="VAJ23" s="143"/>
      <c r="VAK23" s="156"/>
      <c r="VAL23" s="143"/>
      <c r="VAM23" s="156"/>
      <c r="VAN23" s="143"/>
      <c r="VAO23" s="156"/>
      <c r="VAP23" s="143"/>
      <c r="VAQ23" s="156"/>
      <c r="VAR23" s="143"/>
      <c r="VAS23" s="156"/>
      <c r="VAT23" s="143"/>
      <c r="VAU23" s="156"/>
      <c r="VAV23" s="143"/>
      <c r="VAW23" s="156"/>
      <c r="VAX23" s="143"/>
      <c r="VAY23" s="156"/>
      <c r="VAZ23" s="143"/>
      <c r="VBA23" s="156"/>
      <c r="VBB23" s="143"/>
      <c r="VBC23" s="156"/>
      <c r="VBD23" s="143"/>
      <c r="VBE23" s="156"/>
      <c r="VBF23" s="143"/>
      <c r="VBG23" s="156"/>
      <c r="VBH23" s="143"/>
      <c r="VBI23" s="156"/>
      <c r="VBJ23" s="143"/>
      <c r="VBK23" s="156"/>
      <c r="VBL23" s="143"/>
      <c r="VBM23" s="156"/>
      <c r="VBN23" s="143"/>
      <c r="VBO23" s="156"/>
      <c r="VBP23" s="143"/>
      <c r="VBQ23" s="156"/>
      <c r="VBR23" s="143"/>
      <c r="VBS23" s="156"/>
      <c r="VBT23" s="143"/>
      <c r="VBU23" s="156"/>
      <c r="VBV23" s="143"/>
      <c r="VBW23" s="156"/>
      <c r="VBX23" s="143"/>
      <c r="VBY23" s="156"/>
      <c r="VBZ23" s="143"/>
      <c r="VCA23" s="156"/>
      <c r="VCB23" s="143"/>
      <c r="VCC23" s="156"/>
      <c r="VCD23" s="143"/>
      <c r="VCE23" s="156"/>
      <c r="VCF23" s="143"/>
      <c r="VCG23" s="156"/>
      <c r="VCH23" s="143"/>
      <c r="VCI23" s="156"/>
      <c r="VCJ23" s="143"/>
      <c r="VCK23" s="156"/>
      <c r="VCL23" s="143"/>
      <c r="VCM23" s="156"/>
      <c r="VCN23" s="143"/>
      <c r="VCO23" s="156"/>
      <c r="VCP23" s="143"/>
      <c r="VCQ23" s="156"/>
      <c r="VCR23" s="143"/>
      <c r="VCS23" s="156"/>
      <c r="VCT23" s="143"/>
      <c r="VCU23" s="156"/>
      <c r="VCV23" s="143"/>
      <c r="VCW23" s="156"/>
      <c r="VCX23" s="143"/>
      <c r="VCY23" s="156"/>
      <c r="VCZ23" s="143"/>
      <c r="VDA23" s="156"/>
      <c r="VDB23" s="143"/>
      <c r="VDC23" s="156"/>
      <c r="VDD23" s="143"/>
      <c r="VDE23" s="156"/>
      <c r="VDF23" s="143"/>
      <c r="VDG23" s="156"/>
      <c r="VDH23" s="143"/>
      <c r="VDI23" s="156"/>
      <c r="VDJ23" s="143"/>
      <c r="VDK23" s="156"/>
      <c r="VDL23" s="143"/>
      <c r="VDM23" s="156"/>
      <c r="VDN23" s="143"/>
      <c r="VDO23" s="156"/>
      <c r="VDP23" s="143"/>
      <c r="VDQ23" s="156"/>
      <c r="VDR23" s="143"/>
      <c r="VDS23" s="156"/>
      <c r="VDT23" s="143"/>
      <c r="VDU23" s="156"/>
      <c r="VDV23" s="143"/>
      <c r="VDW23" s="156"/>
      <c r="VDX23" s="143"/>
      <c r="VDY23" s="156"/>
      <c r="VDZ23" s="143"/>
      <c r="VEA23" s="156"/>
      <c r="VEB23" s="143"/>
      <c r="VEC23" s="156"/>
      <c r="VED23" s="143"/>
      <c r="VEE23" s="156"/>
      <c r="VEF23" s="143"/>
      <c r="VEG23" s="156"/>
      <c r="VEH23" s="143"/>
      <c r="VEI23" s="156"/>
      <c r="VEJ23" s="143"/>
      <c r="VEK23" s="156"/>
      <c r="VEL23" s="143"/>
      <c r="VEM23" s="156"/>
      <c r="VEN23" s="143"/>
      <c r="VEO23" s="156"/>
      <c r="VEP23" s="143"/>
      <c r="VEQ23" s="156"/>
      <c r="VER23" s="143"/>
      <c r="VES23" s="156"/>
      <c r="VET23" s="143"/>
      <c r="VEU23" s="156"/>
      <c r="VEV23" s="143"/>
      <c r="VEW23" s="156"/>
      <c r="VEX23" s="143"/>
      <c r="VEY23" s="156"/>
      <c r="VEZ23" s="143"/>
      <c r="VFA23" s="156"/>
      <c r="VFB23" s="143"/>
      <c r="VFC23" s="156"/>
      <c r="VFD23" s="143"/>
      <c r="VFE23" s="156"/>
      <c r="VFF23" s="143"/>
      <c r="VFG23" s="156"/>
      <c r="VFH23" s="143"/>
      <c r="VFI23" s="156"/>
      <c r="VFJ23" s="143"/>
      <c r="VFK23" s="156"/>
      <c r="VFL23" s="143"/>
      <c r="VFM23" s="156"/>
      <c r="VFN23" s="143"/>
      <c r="VFO23" s="156"/>
      <c r="VFP23" s="143"/>
      <c r="VFQ23" s="156"/>
      <c r="VFR23" s="143"/>
      <c r="VFS23" s="156"/>
      <c r="VFT23" s="143"/>
      <c r="VFU23" s="156"/>
      <c r="VFV23" s="143"/>
      <c r="VFW23" s="156"/>
      <c r="VFX23" s="143"/>
      <c r="VFY23" s="156"/>
      <c r="VFZ23" s="143"/>
      <c r="VGA23" s="156"/>
      <c r="VGB23" s="143"/>
      <c r="VGC23" s="156"/>
      <c r="VGD23" s="143"/>
      <c r="VGE23" s="156"/>
      <c r="VGF23" s="143"/>
      <c r="VGG23" s="156"/>
      <c r="VGH23" s="143"/>
      <c r="VGI23" s="156"/>
      <c r="VGJ23" s="143"/>
      <c r="VGK23" s="156"/>
      <c r="VGL23" s="143"/>
      <c r="VGM23" s="156"/>
      <c r="VGN23" s="143"/>
      <c r="VGO23" s="156"/>
      <c r="VGP23" s="143"/>
      <c r="VGQ23" s="156"/>
      <c r="VGR23" s="143"/>
      <c r="VGS23" s="156"/>
      <c r="VGT23" s="143"/>
      <c r="VGU23" s="156"/>
      <c r="VGV23" s="143"/>
      <c r="VGW23" s="156"/>
      <c r="VGX23" s="143"/>
      <c r="VGY23" s="156"/>
      <c r="VGZ23" s="143"/>
      <c r="VHA23" s="156"/>
      <c r="VHB23" s="143"/>
      <c r="VHC23" s="156"/>
      <c r="VHD23" s="143"/>
      <c r="VHE23" s="156"/>
      <c r="VHF23" s="143"/>
      <c r="VHG23" s="156"/>
      <c r="VHH23" s="143"/>
      <c r="VHI23" s="156"/>
      <c r="VHJ23" s="143"/>
      <c r="VHK23" s="156"/>
      <c r="VHL23" s="143"/>
      <c r="VHM23" s="156"/>
      <c r="VHN23" s="143"/>
      <c r="VHO23" s="156"/>
      <c r="VHP23" s="143"/>
      <c r="VHQ23" s="156"/>
      <c r="VHR23" s="143"/>
      <c r="VHS23" s="156"/>
      <c r="VHT23" s="143"/>
      <c r="VHU23" s="156"/>
      <c r="VHV23" s="143"/>
      <c r="VHW23" s="156"/>
      <c r="VHX23" s="143"/>
      <c r="VHY23" s="156"/>
      <c r="VHZ23" s="143"/>
      <c r="VIA23" s="156"/>
      <c r="VIB23" s="143"/>
      <c r="VIC23" s="156"/>
      <c r="VID23" s="143"/>
      <c r="VIE23" s="156"/>
      <c r="VIF23" s="143"/>
      <c r="VIG23" s="156"/>
      <c r="VIH23" s="143"/>
      <c r="VII23" s="156"/>
      <c r="VIJ23" s="143"/>
      <c r="VIK23" s="156"/>
      <c r="VIL23" s="143"/>
      <c r="VIM23" s="156"/>
      <c r="VIN23" s="143"/>
      <c r="VIO23" s="156"/>
      <c r="VIP23" s="143"/>
      <c r="VIQ23" s="156"/>
      <c r="VIR23" s="143"/>
      <c r="VIS23" s="156"/>
      <c r="VIT23" s="143"/>
      <c r="VIU23" s="156"/>
      <c r="VIV23" s="143"/>
      <c r="VIW23" s="156"/>
      <c r="VIX23" s="143"/>
      <c r="VIY23" s="156"/>
      <c r="VIZ23" s="143"/>
      <c r="VJA23" s="156"/>
      <c r="VJB23" s="143"/>
      <c r="VJC23" s="156"/>
      <c r="VJD23" s="143"/>
      <c r="VJE23" s="156"/>
      <c r="VJF23" s="143"/>
      <c r="VJG23" s="156"/>
      <c r="VJH23" s="143"/>
      <c r="VJI23" s="156"/>
      <c r="VJJ23" s="143"/>
      <c r="VJK23" s="156"/>
      <c r="VJL23" s="143"/>
      <c r="VJM23" s="156"/>
      <c r="VJN23" s="143"/>
      <c r="VJO23" s="156"/>
      <c r="VJP23" s="143"/>
      <c r="VJQ23" s="156"/>
      <c r="VJR23" s="143"/>
      <c r="VJS23" s="156"/>
      <c r="VJT23" s="143"/>
      <c r="VJU23" s="156"/>
      <c r="VJV23" s="143"/>
      <c r="VJW23" s="156"/>
      <c r="VJX23" s="143"/>
      <c r="VJY23" s="156"/>
      <c r="VJZ23" s="143"/>
      <c r="VKA23" s="156"/>
      <c r="VKB23" s="143"/>
      <c r="VKC23" s="156"/>
      <c r="VKD23" s="143"/>
      <c r="VKE23" s="156"/>
      <c r="VKF23" s="143"/>
      <c r="VKG23" s="156"/>
      <c r="VKH23" s="143"/>
      <c r="VKI23" s="156"/>
      <c r="VKJ23" s="143"/>
      <c r="VKK23" s="156"/>
      <c r="VKL23" s="143"/>
      <c r="VKM23" s="156"/>
      <c r="VKN23" s="143"/>
      <c r="VKO23" s="156"/>
      <c r="VKP23" s="143"/>
      <c r="VKQ23" s="156"/>
      <c r="VKR23" s="143"/>
      <c r="VKS23" s="156"/>
      <c r="VKT23" s="143"/>
      <c r="VKU23" s="156"/>
      <c r="VKV23" s="143"/>
      <c r="VKW23" s="156"/>
      <c r="VKX23" s="143"/>
      <c r="VKY23" s="156"/>
      <c r="VKZ23" s="143"/>
      <c r="VLA23" s="156"/>
      <c r="VLB23" s="143"/>
      <c r="VLC23" s="156"/>
      <c r="VLD23" s="143"/>
      <c r="VLE23" s="156"/>
      <c r="VLF23" s="143"/>
      <c r="VLG23" s="156"/>
      <c r="VLH23" s="143"/>
      <c r="VLI23" s="156"/>
      <c r="VLJ23" s="143"/>
      <c r="VLK23" s="156"/>
      <c r="VLL23" s="143"/>
      <c r="VLM23" s="156"/>
      <c r="VLN23" s="143"/>
      <c r="VLO23" s="156"/>
      <c r="VLP23" s="143"/>
      <c r="VLQ23" s="156"/>
      <c r="VLR23" s="143"/>
      <c r="VLS23" s="156"/>
      <c r="VLT23" s="143"/>
      <c r="VLU23" s="156"/>
      <c r="VLV23" s="143"/>
      <c r="VLW23" s="156"/>
      <c r="VLX23" s="143"/>
      <c r="VLY23" s="156"/>
      <c r="VLZ23" s="143"/>
      <c r="VMA23" s="156"/>
      <c r="VMB23" s="143"/>
      <c r="VMC23" s="156"/>
      <c r="VMD23" s="143"/>
      <c r="VME23" s="156"/>
      <c r="VMF23" s="143"/>
      <c r="VMG23" s="156"/>
      <c r="VMH23" s="143"/>
      <c r="VMI23" s="156"/>
      <c r="VMJ23" s="143"/>
      <c r="VMK23" s="156"/>
      <c r="VML23" s="143"/>
      <c r="VMM23" s="156"/>
      <c r="VMN23" s="143"/>
      <c r="VMO23" s="156"/>
      <c r="VMP23" s="143"/>
      <c r="VMQ23" s="156"/>
      <c r="VMR23" s="143"/>
      <c r="VMS23" s="156"/>
      <c r="VMT23" s="143"/>
      <c r="VMU23" s="156"/>
      <c r="VMV23" s="143"/>
      <c r="VMW23" s="156"/>
      <c r="VMX23" s="143"/>
      <c r="VMY23" s="156"/>
      <c r="VMZ23" s="143"/>
      <c r="VNA23" s="156"/>
      <c r="VNB23" s="143"/>
      <c r="VNC23" s="156"/>
      <c r="VND23" s="143"/>
      <c r="VNE23" s="156"/>
      <c r="VNF23" s="143"/>
      <c r="VNG23" s="156"/>
      <c r="VNH23" s="143"/>
      <c r="VNI23" s="156"/>
      <c r="VNJ23" s="143"/>
      <c r="VNK23" s="156"/>
      <c r="VNL23" s="143"/>
      <c r="VNM23" s="156"/>
      <c r="VNN23" s="143"/>
      <c r="VNO23" s="156"/>
      <c r="VNP23" s="143"/>
      <c r="VNQ23" s="156"/>
      <c r="VNR23" s="143"/>
      <c r="VNS23" s="156"/>
      <c r="VNT23" s="143"/>
      <c r="VNU23" s="156"/>
      <c r="VNV23" s="143"/>
      <c r="VNW23" s="156"/>
      <c r="VNX23" s="143"/>
      <c r="VNY23" s="156"/>
      <c r="VNZ23" s="143"/>
      <c r="VOA23" s="156"/>
      <c r="VOB23" s="143"/>
      <c r="VOC23" s="156"/>
      <c r="VOD23" s="143"/>
      <c r="VOE23" s="156"/>
      <c r="VOF23" s="143"/>
      <c r="VOG23" s="156"/>
      <c r="VOH23" s="143"/>
      <c r="VOI23" s="156"/>
      <c r="VOJ23" s="143"/>
      <c r="VOK23" s="156"/>
      <c r="VOL23" s="143"/>
      <c r="VOM23" s="156"/>
      <c r="VON23" s="143"/>
      <c r="VOO23" s="156"/>
      <c r="VOP23" s="143"/>
      <c r="VOQ23" s="156"/>
      <c r="VOR23" s="143"/>
      <c r="VOS23" s="156"/>
      <c r="VOT23" s="143"/>
      <c r="VOU23" s="156"/>
      <c r="VOV23" s="143"/>
      <c r="VOW23" s="156"/>
      <c r="VOX23" s="143"/>
      <c r="VOY23" s="156"/>
      <c r="VOZ23" s="143"/>
      <c r="VPA23" s="156"/>
      <c r="VPB23" s="143"/>
      <c r="VPC23" s="156"/>
      <c r="VPD23" s="143"/>
      <c r="VPE23" s="156"/>
      <c r="VPF23" s="143"/>
      <c r="VPG23" s="156"/>
      <c r="VPH23" s="143"/>
      <c r="VPI23" s="156"/>
      <c r="VPJ23" s="143"/>
      <c r="VPK23" s="156"/>
      <c r="VPL23" s="143"/>
      <c r="VPM23" s="156"/>
      <c r="VPN23" s="143"/>
      <c r="VPO23" s="156"/>
      <c r="VPP23" s="143"/>
      <c r="VPQ23" s="156"/>
      <c r="VPR23" s="143"/>
      <c r="VPS23" s="156"/>
      <c r="VPT23" s="143"/>
      <c r="VPU23" s="156"/>
      <c r="VPV23" s="143"/>
      <c r="VPW23" s="156"/>
      <c r="VPX23" s="143"/>
      <c r="VPY23" s="156"/>
      <c r="VPZ23" s="143"/>
      <c r="VQA23" s="156"/>
      <c r="VQB23" s="143"/>
      <c r="VQC23" s="156"/>
      <c r="VQD23" s="143"/>
      <c r="VQE23" s="156"/>
      <c r="VQF23" s="143"/>
      <c r="VQG23" s="156"/>
      <c r="VQH23" s="143"/>
      <c r="VQI23" s="156"/>
      <c r="VQJ23" s="143"/>
      <c r="VQK23" s="156"/>
      <c r="VQL23" s="143"/>
      <c r="VQM23" s="156"/>
      <c r="VQN23" s="143"/>
      <c r="VQO23" s="156"/>
      <c r="VQP23" s="143"/>
      <c r="VQQ23" s="156"/>
      <c r="VQR23" s="143"/>
      <c r="VQS23" s="156"/>
      <c r="VQT23" s="143"/>
      <c r="VQU23" s="156"/>
      <c r="VQV23" s="143"/>
      <c r="VQW23" s="156"/>
      <c r="VQX23" s="143"/>
      <c r="VQY23" s="156"/>
      <c r="VQZ23" s="143"/>
      <c r="VRA23" s="156"/>
      <c r="VRB23" s="143"/>
      <c r="VRC23" s="156"/>
      <c r="VRD23" s="143"/>
      <c r="VRE23" s="156"/>
      <c r="VRF23" s="143"/>
      <c r="VRG23" s="156"/>
      <c r="VRH23" s="143"/>
      <c r="VRI23" s="156"/>
      <c r="VRJ23" s="143"/>
      <c r="VRK23" s="156"/>
      <c r="VRL23" s="143"/>
      <c r="VRM23" s="156"/>
      <c r="VRN23" s="143"/>
      <c r="VRO23" s="156"/>
      <c r="VRP23" s="143"/>
      <c r="VRQ23" s="156"/>
      <c r="VRR23" s="143"/>
      <c r="VRS23" s="156"/>
      <c r="VRT23" s="143"/>
      <c r="VRU23" s="156"/>
      <c r="VRV23" s="143"/>
      <c r="VRW23" s="156"/>
      <c r="VRX23" s="143"/>
      <c r="VRY23" s="156"/>
      <c r="VRZ23" s="143"/>
      <c r="VSA23" s="156"/>
      <c r="VSB23" s="143"/>
      <c r="VSC23" s="156"/>
      <c r="VSD23" s="143"/>
      <c r="VSE23" s="156"/>
      <c r="VSF23" s="143"/>
      <c r="VSG23" s="156"/>
      <c r="VSH23" s="143"/>
      <c r="VSI23" s="156"/>
      <c r="VSJ23" s="143"/>
      <c r="VSK23" s="156"/>
      <c r="VSL23" s="143"/>
      <c r="VSM23" s="156"/>
      <c r="VSN23" s="143"/>
      <c r="VSO23" s="156"/>
      <c r="VSP23" s="143"/>
      <c r="VSQ23" s="156"/>
      <c r="VSR23" s="143"/>
      <c r="VSS23" s="156"/>
      <c r="VST23" s="143"/>
      <c r="VSU23" s="156"/>
      <c r="VSV23" s="143"/>
      <c r="VSW23" s="156"/>
      <c r="VSX23" s="143"/>
      <c r="VSY23" s="156"/>
      <c r="VSZ23" s="143"/>
      <c r="VTA23" s="156"/>
      <c r="VTB23" s="143"/>
      <c r="VTC23" s="156"/>
      <c r="VTD23" s="143"/>
      <c r="VTE23" s="156"/>
      <c r="VTF23" s="143"/>
      <c r="VTG23" s="156"/>
      <c r="VTH23" s="143"/>
      <c r="VTI23" s="156"/>
      <c r="VTJ23" s="143"/>
      <c r="VTK23" s="156"/>
      <c r="VTL23" s="143"/>
      <c r="VTM23" s="156"/>
      <c r="VTN23" s="143"/>
      <c r="VTO23" s="156"/>
      <c r="VTP23" s="143"/>
      <c r="VTQ23" s="156"/>
      <c r="VTR23" s="143"/>
      <c r="VTS23" s="156"/>
      <c r="VTT23" s="143"/>
      <c r="VTU23" s="156"/>
      <c r="VTV23" s="143"/>
      <c r="VTW23" s="156"/>
      <c r="VTX23" s="143"/>
      <c r="VTY23" s="156"/>
      <c r="VTZ23" s="143"/>
      <c r="VUA23" s="156"/>
      <c r="VUB23" s="143"/>
      <c r="VUC23" s="156"/>
      <c r="VUD23" s="143"/>
      <c r="VUE23" s="156"/>
      <c r="VUF23" s="143"/>
      <c r="VUG23" s="156"/>
      <c r="VUH23" s="143"/>
      <c r="VUI23" s="156"/>
      <c r="VUJ23" s="143"/>
      <c r="VUK23" s="156"/>
      <c r="VUL23" s="143"/>
      <c r="VUM23" s="156"/>
      <c r="VUN23" s="143"/>
      <c r="VUO23" s="156"/>
      <c r="VUP23" s="143"/>
      <c r="VUQ23" s="156"/>
      <c r="VUR23" s="143"/>
      <c r="VUS23" s="156"/>
      <c r="VUT23" s="143"/>
      <c r="VUU23" s="156"/>
      <c r="VUV23" s="143"/>
      <c r="VUW23" s="156"/>
      <c r="VUX23" s="143"/>
      <c r="VUY23" s="156"/>
      <c r="VUZ23" s="143"/>
      <c r="VVA23" s="156"/>
      <c r="VVB23" s="143"/>
      <c r="VVC23" s="156"/>
      <c r="VVD23" s="143"/>
      <c r="VVE23" s="156"/>
      <c r="VVF23" s="143"/>
      <c r="VVG23" s="156"/>
      <c r="VVH23" s="143"/>
      <c r="VVI23" s="156"/>
      <c r="VVJ23" s="143"/>
      <c r="VVK23" s="156"/>
      <c r="VVL23" s="143"/>
      <c r="VVM23" s="156"/>
      <c r="VVN23" s="143"/>
      <c r="VVO23" s="156"/>
      <c r="VVP23" s="143"/>
      <c r="VVQ23" s="156"/>
      <c r="VVR23" s="143"/>
      <c r="VVS23" s="156"/>
      <c r="VVT23" s="143"/>
      <c r="VVU23" s="156"/>
      <c r="VVV23" s="143"/>
      <c r="VVW23" s="156"/>
      <c r="VVX23" s="143"/>
      <c r="VVY23" s="156"/>
      <c r="VVZ23" s="143"/>
      <c r="VWA23" s="156"/>
      <c r="VWB23" s="143"/>
      <c r="VWC23" s="156"/>
      <c r="VWD23" s="143"/>
      <c r="VWE23" s="156"/>
      <c r="VWF23" s="143"/>
      <c r="VWG23" s="156"/>
      <c r="VWH23" s="143"/>
      <c r="VWI23" s="156"/>
      <c r="VWJ23" s="143"/>
      <c r="VWK23" s="156"/>
      <c r="VWL23" s="143"/>
      <c r="VWM23" s="156"/>
      <c r="VWN23" s="143"/>
      <c r="VWO23" s="156"/>
      <c r="VWP23" s="143"/>
      <c r="VWQ23" s="156"/>
      <c r="VWR23" s="143"/>
      <c r="VWS23" s="156"/>
      <c r="VWT23" s="143"/>
      <c r="VWU23" s="156"/>
      <c r="VWV23" s="143"/>
      <c r="VWW23" s="156"/>
      <c r="VWX23" s="143"/>
      <c r="VWY23" s="156"/>
      <c r="VWZ23" s="143"/>
      <c r="VXA23" s="156"/>
      <c r="VXB23" s="143"/>
      <c r="VXC23" s="156"/>
      <c r="VXD23" s="143"/>
      <c r="VXE23" s="156"/>
      <c r="VXF23" s="143"/>
      <c r="VXG23" s="156"/>
      <c r="VXH23" s="143"/>
      <c r="VXI23" s="156"/>
      <c r="VXJ23" s="143"/>
      <c r="VXK23" s="156"/>
      <c r="VXL23" s="143"/>
      <c r="VXM23" s="156"/>
      <c r="VXN23" s="143"/>
      <c r="VXO23" s="156"/>
      <c r="VXP23" s="143"/>
      <c r="VXQ23" s="156"/>
      <c r="VXR23" s="143"/>
      <c r="VXS23" s="156"/>
      <c r="VXT23" s="143"/>
      <c r="VXU23" s="156"/>
      <c r="VXV23" s="143"/>
      <c r="VXW23" s="156"/>
      <c r="VXX23" s="143"/>
      <c r="VXY23" s="156"/>
      <c r="VXZ23" s="143"/>
      <c r="VYA23" s="156"/>
      <c r="VYB23" s="143"/>
      <c r="VYC23" s="156"/>
      <c r="VYD23" s="143"/>
      <c r="VYE23" s="156"/>
      <c r="VYF23" s="143"/>
      <c r="VYG23" s="156"/>
      <c r="VYH23" s="143"/>
      <c r="VYI23" s="156"/>
      <c r="VYJ23" s="143"/>
      <c r="VYK23" s="156"/>
      <c r="VYL23" s="143"/>
      <c r="VYM23" s="156"/>
      <c r="VYN23" s="143"/>
      <c r="VYO23" s="156"/>
      <c r="VYP23" s="143"/>
      <c r="VYQ23" s="156"/>
      <c r="VYR23" s="143"/>
      <c r="VYS23" s="156"/>
      <c r="VYT23" s="143"/>
      <c r="VYU23" s="156"/>
      <c r="VYV23" s="143"/>
      <c r="VYW23" s="156"/>
      <c r="VYX23" s="143"/>
      <c r="VYY23" s="156"/>
      <c r="VYZ23" s="143"/>
      <c r="VZA23" s="156"/>
      <c r="VZB23" s="143"/>
      <c r="VZC23" s="156"/>
      <c r="VZD23" s="143"/>
      <c r="VZE23" s="156"/>
      <c r="VZF23" s="143"/>
      <c r="VZG23" s="156"/>
      <c r="VZH23" s="143"/>
      <c r="VZI23" s="156"/>
      <c r="VZJ23" s="143"/>
      <c r="VZK23" s="156"/>
      <c r="VZL23" s="143"/>
      <c r="VZM23" s="156"/>
      <c r="VZN23" s="143"/>
      <c r="VZO23" s="156"/>
      <c r="VZP23" s="143"/>
      <c r="VZQ23" s="156"/>
      <c r="VZR23" s="143"/>
      <c r="VZS23" s="156"/>
      <c r="VZT23" s="143"/>
      <c r="VZU23" s="156"/>
      <c r="VZV23" s="143"/>
      <c r="VZW23" s="156"/>
      <c r="VZX23" s="143"/>
      <c r="VZY23" s="156"/>
      <c r="VZZ23" s="143"/>
      <c r="WAA23" s="156"/>
      <c r="WAB23" s="143"/>
      <c r="WAC23" s="156"/>
      <c r="WAD23" s="143"/>
      <c r="WAE23" s="156"/>
      <c r="WAF23" s="143"/>
      <c r="WAG23" s="156"/>
      <c r="WAH23" s="143"/>
      <c r="WAI23" s="156"/>
      <c r="WAJ23" s="143"/>
      <c r="WAK23" s="156"/>
      <c r="WAL23" s="143"/>
      <c r="WAM23" s="156"/>
      <c r="WAN23" s="143"/>
      <c r="WAO23" s="156"/>
      <c r="WAP23" s="143"/>
      <c r="WAQ23" s="156"/>
      <c r="WAR23" s="143"/>
      <c r="WAS23" s="156"/>
      <c r="WAT23" s="143"/>
      <c r="WAU23" s="156"/>
      <c r="WAV23" s="143"/>
      <c r="WAW23" s="156"/>
      <c r="WAX23" s="143"/>
      <c r="WAY23" s="156"/>
      <c r="WAZ23" s="143"/>
      <c r="WBA23" s="156"/>
      <c r="WBB23" s="143"/>
      <c r="WBC23" s="156"/>
      <c r="WBD23" s="143"/>
      <c r="WBE23" s="156"/>
      <c r="WBF23" s="143"/>
      <c r="WBG23" s="156"/>
      <c r="WBH23" s="143"/>
      <c r="WBI23" s="156"/>
      <c r="WBJ23" s="143"/>
      <c r="WBK23" s="156"/>
      <c r="WBL23" s="143"/>
      <c r="WBM23" s="156"/>
      <c r="WBN23" s="143"/>
      <c r="WBO23" s="156"/>
      <c r="WBP23" s="143"/>
      <c r="WBQ23" s="156"/>
      <c r="WBR23" s="143"/>
      <c r="WBS23" s="156"/>
      <c r="WBT23" s="143"/>
      <c r="WBU23" s="156"/>
      <c r="WBV23" s="143"/>
      <c r="WBW23" s="156"/>
      <c r="WBX23" s="143"/>
      <c r="WBY23" s="156"/>
      <c r="WBZ23" s="143"/>
      <c r="WCA23" s="156"/>
      <c r="WCB23" s="143"/>
      <c r="WCC23" s="156"/>
      <c r="WCD23" s="143"/>
      <c r="WCE23" s="156"/>
      <c r="WCF23" s="143"/>
      <c r="WCG23" s="156"/>
      <c r="WCH23" s="143"/>
      <c r="WCI23" s="156"/>
      <c r="WCJ23" s="143"/>
      <c r="WCK23" s="156"/>
      <c r="WCL23" s="143"/>
      <c r="WCM23" s="156"/>
      <c r="WCN23" s="143"/>
      <c r="WCO23" s="156"/>
      <c r="WCP23" s="143"/>
      <c r="WCQ23" s="156"/>
      <c r="WCR23" s="143"/>
      <c r="WCS23" s="156"/>
      <c r="WCT23" s="143"/>
      <c r="WCU23" s="156"/>
      <c r="WCV23" s="143"/>
      <c r="WCW23" s="156"/>
      <c r="WCX23" s="143"/>
      <c r="WCY23" s="156"/>
      <c r="WCZ23" s="143"/>
      <c r="WDA23" s="156"/>
      <c r="WDB23" s="143"/>
      <c r="WDC23" s="156"/>
      <c r="WDD23" s="143"/>
      <c r="WDE23" s="156"/>
      <c r="WDF23" s="143"/>
      <c r="WDG23" s="156"/>
      <c r="WDH23" s="143"/>
      <c r="WDI23" s="156"/>
      <c r="WDJ23" s="143"/>
      <c r="WDK23" s="156"/>
      <c r="WDL23" s="143"/>
      <c r="WDM23" s="156"/>
      <c r="WDN23" s="143"/>
      <c r="WDO23" s="156"/>
      <c r="WDP23" s="143"/>
      <c r="WDQ23" s="156"/>
      <c r="WDR23" s="143"/>
      <c r="WDS23" s="156"/>
      <c r="WDT23" s="143"/>
      <c r="WDU23" s="156"/>
      <c r="WDV23" s="143"/>
      <c r="WDW23" s="156"/>
      <c r="WDX23" s="143"/>
      <c r="WDY23" s="156"/>
      <c r="WDZ23" s="143"/>
      <c r="WEA23" s="156"/>
      <c r="WEB23" s="143"/>
      <c r="WEC23" s="156"/>
      <c r="WED23" s="143"/>
      <c r="WEE23" s="156"/>
      <c r="WEF23" s="143"/>
      <c r="WEG23" s="156"/>
      <c r="WEH23" s="143"/>
      <c r="WEI23" s="156"/>
      <c r="WEJ23" s="143"/>
      <c r="WEK23" s="156"/>
      <c r="WEL23" s="143"/>
      <c r="WEM23" s="156"/>
      <c r="WEN23" s="143"/>
      <c r="WEO23" s="156"/>
      <c r="WEP23" s="143"/>
      <c r="WEQ23" s="156"/>
      <c r="WER23" s="143"/>
      <c r="WES23" s="156"/>
      <c r="WET23" s="143"/>
      <c r="WEU23" s="156"/>
      <c r="WEV23" s="143"/>
      <c r="WEW23" s="156"/>
      <c r="WEX23" s="143"/>
      <c r="WEY23" s="156"/>
      <c r="WEZ23" s="143"/>
      <c r="WFA23" s="156"/>
      <c r="WFB23" s="143"/>
      <c r="WFC23" s="156"/>
      <c r="WFD23" s="143"/>
      <c r="WFE23" s="156"/>
      <c r="WFF23" s="143"/>
      <c r="WFG23" s="156"/>
      <c r="WFH23" s="143"/>
      <c r="WFI23" s="156"/>
      <c r="WFJ23" s="143"/>
      <c r="WFK23" s="156"/>
      <c r="WFL23" s="143"/>
      <c r="WFM23" s="156"/>
      <c r="WFN23" s="143"/>
      <c r="WFO23" s="156"/>
      <c r="WFP23" s="143"/>
      <c r="WFQ23" s="156"/>
      <c r="WFR23" s="143"/>
      <c r="WFS23" s="156"/>
      <c r="WFT23" s="143"/>
      <c r="WFU23" s="156"/>
      <c r="WFV23" s="143"/>
      <c r="WFW23" s="156"/>
      <c r="WFX23" s="143"/>
      <c r="WFY23" s="156"/>
      <c r="WFZ23" s="143"/>
      <c r="WGA23" s="156"/>
      <c r="WGB23" s="143"/>
      <c r="WGC23" s="156"/>
      <c r="WGD23" s="143"/>
      <c r="WGE23" s="156"/>
      <c r="WGF23" s="143"/>
      <c r="WGG23" s="156"/>
      <c r="WGH23" s="143"/>
      <c r="WGI23" s="156"/>
      <c r="WGJ23" s="143"/>
      <c r="WGK23" s="156"/>
      <c r="WGL23" s="143"/>
      <c r="WGM23" s="156"/>
      <c r="WGN23" s="143"/>
      <c r="WGO23" s="156"/>
      <c r="WGP23" s="143"/>
      <c r="WGQ23" s="156"/>
      <c r="WGR23" s="143"/>
      <c r="WGS23" s="156"/>
      <c r="WGT23" s="143"/>
      <c r="WGU23" s="156"/>
      <c r="WGV23" s="143"/>
      <c r="WGW23" s="156"/>
      <c r="WGX23" s="143"/>
      <c r="WGY23" s="156"/>
      <c r="WGZ23" s="143"/>
      <c r="WHA23" s="156"/>
      <c r="WHB23" s="143"/>
      <c r="WHC23" s="156"/>
      <c r="WHD23" s="143"/>
      <c r="WHE23" s="156"/>
      <c r="WHF23" s="143"/>
      <c r="WHG23" s="156"/>
      <c r="WHH23" s="143"/>
      <c r="WHI23" s="156"/>
      <c r="WHJ23" s="143"/>
      <c r="WHK23" s="156"/>
      <c r="WHL23" s="143"/>
      <c r="WHM23" s="156"/>
      <c r="WHN23" s="143"/>
      <c r="WHO23" s="156"/>
      <c r="WHP23" s="143"/>
      <c r="WHQ23" s="156"/>
      <c r="WHR23" s="143"/>
      <c r="WHS23" s="156"/>
      <c r="WHT23" s="143"/>
      <c r="WHU23" s="156"/>
      <c r="WHV23" s="143"/>
      <c r="WHW23" s="156"/>
      <c r="WHX23" s="143"/>
      <c r="WHY23" s="156"/>
      <c r="WHZ23" s="143"/>
      <c r="WIA23" s="156"/>
      <c r="WIB23" s="143"/>
      <c r="WIC23" s="156"/>
      <c r="WID23" s="143"/>
      <c r="WIE23" s="156"/>
      <c r="WIF23" s="143"/>
      <c r="WIG23" s="156"/>
      <c r="WIH23" s="143"/>
      <c r="WII23" s="156"/>
      <c r="WIJ23" s="143"/>
      <c r="WIK23" s="156"/>
      <c r="WIL23" s="143"/>
      <c r="WIM23" s="156"/>
      <c r="WIN23" s="143"/>
      <c r="WIO23" s="156"/>
      <c r="WIP23" s="143"/>
      <c r="WIQ23" s="156"/>
      <c r="WIR23" s="143"/>
      <c r="WIS23" s="156"/>
      <c r="WIT23" s="143"/>
      <c r="WIU23" s="156"/>
      <c r="WIV23" s="143"/>
      <c r="WIW23" s="156"/>
      <c r="WIX23" s="143"/>
      <c r="WIY23" s="156"/>
      <c r="WIZ23" s="143"/>
      <c r="WJA23" s="156"/>
      <c r="WJB23" s="143"/>
      <c r="WJC23" s="156"/>
      <c r="WJD23" s="143"/>
      <c r="WJE23" s="156"/>
      <c r="WJF23" s="143"/>
      <c r="WJG23" s="156"/>
      <c r="WJH23" s="143"/>
      <c r="WJI23" s="156"/>
      <c r="WJJ23" s="143"/>
      <c r="WJK23" s="156"/>
      <c r="WJL23" s="143"/>
      <c r="WJM23" s="156"/>
      <c r="WJN23" s="143"/>
      <c r="WJO23" s="156"/>
      <c r="WJP23" s="143"/>
      <c r="WJQ23" s="156"/>
      <c r="WJR23" s="143"/>
      <c r="WJS23" s="156"/>
      <c r="WJT23" s="143"/>
      <c r="WJU23" s="156"/>
      <c r="WJV23" s="143"/>
      <c r="WJW23" s="156"/>
      <c r="WJX23" s="143"/>
      <c r="WJY23" s="156"/>
      <c r="WJZ23" s="143"/>
      <c r="WKA23" s="156"/>
      <c r="WKB23" s="143"/>
      <c r="WKC23" s="156"/>
      <c r="WKD23" s="143"/>
      <c r="WKE23" s="156"/>
      <c r="WKF23" s="143"/>
      <c r="WKG23" s="156"/>
      <c r="WKH23" s="143"/>
      <c r="WKI23" s="156"/>
      <c r="WKJ23" s="143"/>
      <c r="WKK23" s="156"/>
      <c r="WKL23" s="143"/>
      <c r="WKM23" s="156"/>
      <c r="WKN23" s="143"/>
      <c r="WKO23" s="156"/>
      <c r="WKP23" s="143"/>
      <c r="WKQ23" s="156"/>
      <c r="WKR23" s="143"/>
      <c r="WKS23" s="156"/>
      <c r="WKT23" s="143"/>
      <c r="WKU23" s="156"/>
      <c r="WKV23" s="143"/>
      <c r="WKW23" s="156"/>
      <c r="WKX23" s="143"/>
      <c r="WKY23" s="156"/>
      <c r="WKZ23" s="143"/>
      <c r="WLA23" s="156"/>
      <c r="WLB23" s="143"/>
      <c r="WLC23" s="156"/>
      <c r="WLD23" s="143"/>
      <c r="WLE23" s="156"/>
      <c r="WLF23" s="143"/>
      <c r="WLG23" s="156"/>
      <c r="WLH23" s="143"/>
      <c r="WLI23" s="156"/>
      <c r="WLJ23" s="143"/>
      <c r="WLK23" s="156"/>
      <c r="WLL23" s="143"/>
      <c r="WLM23" s="156"/>
      <c r="WLN23" s="143"/>
      <c r="WLO23" s="156"/>
      <c r="WLP23" s="143"/>
      <c r="WLQ23" s="156"/>
      <c r="WLR23" s="143"/>
      <c r="WLS23" s="156"/>
      <c r="WLT23" s="143"/>
      <c r="WLU23" s="156"/>
      <c r="WLV23" s="143"/>
      <c r="WLW23" s="156"/>
      <c r="WLX23" s="143"/>
      <c r="WLY23" s="156"/>
      <c r="WLZ23" s="143"/>
      <c r="WMA23" s="156"/>
      <c r="WMB23" s="143"/>
      <c r="WMC23" s="156"/>
      <c r="WMD23" s="143"/>
      <c r="WME23" s="156"/>
      <c r="WMF23" s="143"/>
      <c r="WMG23" s="156"/>
      <c r="WMH23" s="143"/>
      <c r="WMI23" s="156"/>
      <c r="WMJ23" s="143"/>
      <c r="WMK23" s="156"/>
      <c r="WML23" s="143"/>
      <c r="WMM23" s="156"/>
      <c r="WMN23" s="143"/>
      <c r="WMO23" s="156"/>
      <c r="WMP23" s="143"/>
      <c r="WMQ23" s="156"/>
      <c r="WMR23" s="143"/>
      <c r="WMS23" s="156"/>
      <c r="WMT23" s="143"/>
      <c r="WMU23" s="156"/>
      <c r="WMV23" s="143"/>
      <c r="WMW23" s="156"/>
      <c r="WMX23" s="143"/>
      <c r="WMY23" s="156"/>
      <c r="WMZ23" s="143"/>
      <c r="WNA23" s="156"/>
      <c r="WNB23" s="143"/>
      <c r="WNC23" s="156"/>
      <c r="WND23" s="143"/>
      <c r="WNE23" s="156"/>
      <c r="WNF23" s="143"/>
      <c r="WNG23" s="156"/>
      <c r="WNH23" s="143"/>
      <c r="WNI23" s="156"/>
      <c r="WNJ23" s="143"/>
      <c r="WNK23" s="156"/>
      <c r="WNL23" s="143"/>
      <c r="WNM23" s="156"/>
      <c r="WNN23" s="143"/>
      <c r="WNO23" s="156"/>
      <c r="WNP23" s="143"/>
      <c r="WNQ23" s="156"/>
      <c r="WNR23" s="143"/>
      <c r="WNS23" s="156"/>
      <c r="WNT23" s="143"/>
      <c r="WNU23" s="156"/>
      <c r="WNV23" s="143"/>
      <c r="WNW23" s="156"/>
      <c r="WNX23" s="143"/>
      <c r="WNY23" s="156"/>
      <c r="WNZ23" s="143"/>
      <c r="WOA23" s="156"/>
      <c r="WOB23" s="143"/>
      <c r="WOC23" s="156"/>
      <c r="WOD23" s="143"/>
      <c r="WOE23" s="156"/>
      <c r="WOF23" s="143"/>
      <c r="WOG23" s="156"/>
      <c r="WOH23" s="143"/>
      <c r="WOI23" s="156"/>
      <c r="WOJ23" s="143"/>
      <c r="WOK23" s="156"/>
      <c r="WOL23" s="143"/>
      <c r="WOM23" s="156"/>
      <c r="WON23" s="143"/>
      <c r="WOO23" s="156"/>
      <c r="WOP23" s="143"/>
      <c r="WOQ23" s="156"/>
      <c r="WOR23" s="143"/>
      <c r="WOS23" s="156"/>
      <c r="WOT23" s="143"/>
      <c r="WOU23" s="156"/>
      <c r="WOV23" s="143"/>
      <c r="WOW23" s="156"/>
      <c r="WOX23" s="143"/>
      <c r="WOY23" s="156"/>
      <c r="WOZ23" s="143"/>
      <c r="WPA23" s="156"/>
      <c r="WPB23" s="143"/>
      <c r="WPC23" s="156"/>
      <c r="WPD23" s="143"/>
      <c r="WPE23" s="156"/>
      <c r="WPF23" s="143"/>
      <c r="WPG23" s="156"/>
      <c r="WPH23" s="143"/>
      <c r="WPI23" s="156"/>
      <c r="WPJ23" s="143"/>
      <c r="WPK23" s="156"/>
      <c r="WPL23" s="143"/>
      <c r="WPM23" s="156"/>
      <c r="WPN23" s="143"/>
      <c r="WPO23" s="156"/>
      <c r="WPP23" s="143"/>
      <c r="WPQ23" s="156"/>
      <c r="WPR23" s="143"/>
      <c r="WPS23" s="156"/>
      <c r="WPT23" s="143"/>
      <c r="WPU23" s="156"/>
      <c r="WPV23" s="143"/>
      <c r="WPW23" s="156"/>
      <c r="WPX23" s="143"/>
      <c r="WPY23" s="156"/>
      <c r="WPZ23" s="143"/>
      <c r="WQA23" s="156"/>
      <c r="WQB23" s="143"/>
      <c r="WQC23" s="156"/>
      <c r="WQD23" s="143"/>
      <c r="WQE23" s="156"/>
      <c r="WQF23" s="143"/>
      <c r="WQG23" s="156"/>
      <c r="WQH23" s="143"/>
      <c r="WQI23" s="156"/>
      <c r="WQJ23" s="143"/>
      <c r="WQK23" s="156"/>
      <c r="WQL23" s="143"/>
      <c r="WQM23" s="156"/>
      <c r="WQN23" s="143"/>
      <c r="WQO23" s="156"/>
      <c r="WQP23" s="143"/>
      <c r="WQQ23" s="156"/>
      <c r="WQR23" s="143"/>
      <c r="WQS23" s="156"/>
      <c r="WQT23" s="143"/>
      <c r="WQU23" s="156"/>
      <c r="WQV23" s="143"/>
      <c r="WQW23" s="156"/>
      <c r="WQX23" s="143"/>
      <c r="WQY23" s="156"/>
      <c r="WQZ23" s="143"/>
      <c r="WRA23" s="156"/>
      <c r="WRB23" s="143"/>
      <c r="WRC23" s="156"/>
      <c r="WRD23" s="143"/>
      <c r="WRE23" s="156"/>
      <c r="WRF23" s="143"/>
      <c r="WRG23" s="156"/>
      <c r="WRH23" s="143"/>
      <c r="WRI23" s="156"/>
      <c r="WRJ23" s="143"/>
      <c r="WRK23" s="156"/>
      <c r="WRL23" s="143"/>
      <c r="WRM23" s="156"/>
      <c r="WRN23" s="143"/>
      <c r="WRO23" s="156"/>
      <c r="WRP23" s="143"/>
      <c r="WRQ23" s="156"/>
      <c r="WRR23" s="143"/>
      <c r="WRS23" s="156"/>
      <c r="WRT23" s="143"/>
      <c r="WRU23" s="156"/>
      <c r="WRV23" s="143"/>
      <c r="WRW23" s="156"/>
      <c r="WRX23" s="143"/>
      <c r="WRY23" s="156"/>
      <c r="WRZ23" s="143"/>
      <c r="WSA23" s="156"/>
      <c r="WSB23" s="143"/>
      <c r="WSC23" s="156"/>
      <c r="WSD23" s="143"/>
      <c r="WSE23" s="156"/>
      <c r="WSF23" s="143"/>
      <c r="WSG23" s="156"/>
      <c r="WSH23" s="143"/>
      <c r="WSI23" s="156"/>
      <c r="WSJ23" s="143"/>
      <c r="WSK23" s="156"/>
      <c r="WSL23" s="143"/>
      <c r="WSM23" s="156"/>
      <c r="WSN23" s="143"/>
      <c r="WSO23" s="156"/>
      <c r="WSP23" s="143"/>
      <c r="WSQ23" s="156"/>
      <c r="WSR23" s="143"/>
      <c r="WSS23" s="156"/>
      <c r="WST23" s="143"/>
      <c r="WSU23" s="156"/>
      <c r="WSV23" s="143"/>
      <c r="WSW23" s="156"/>
      <c r="WSX23" s="143"/>
      <c r="WSY23" s="156"/>
      <c r="WSZ23" s="143"/>
      <c r="WTA23" s="156"/>
      <c r="WTB23" s="143"/>
      <c r="WTC23" s="156"/>
      <c r="WTD23" s="143"/>
      <c r="WTE23" s="156"/>
      <c r="WTF23" s="143"/>
      <c r="WTG23" s="156"/>
      <c r="WTH23" s="143"/>
      <c r="WTI23" s="156"/>
      <c r="WTJ23" s="143"/>
      <c r="WTK23" s="156"/>
      <c r="WTL23" s="143"/>
      <c r="WTM23" s="156"/>
      <c r="WTN23" s="143"/>
      <c r="WTO23" s="156"/>
      <c r="WTP23" s="143"/>
      <c r="WTQ23" s="156"/>
      <c r="WTR23" s="143"/>
      <c r="WTS23" s="156"/>
      <c r="WTT23" s="143"/>
      <c r="WTU23" s="156"/>
      <c r="WTV23" s="143"/>
      <c r="WTW23" s="156"/>
      <c r="WTX23" s="143"/>
      <c r="WTY23" s="156"/>
      <c r="WTZ23" s="143"/>
      <c r="WUA23" s="156"/>
      <c r="WUB23" s="143"/>
      <c r="WUC23" s="156"/>
      <c r="WUD23" s="143"/>
      <c r="WUE23" s="156"/>
      <c r="WUF23" s="143"/>
      <c r="WUG23" s="156"/>
      <c r="WUH23" s="143"/>
      <c r="WUI23" s="156"/>
      <c r="WUJ23" s="143"/>
      <c r="WUK23" s="156"/>
      <c r="WUL23" s="143"/>
      <c r="WUM23" s="156"/>
      <c r="WUN23" s="143"/>
      <c r="WUO23" s="156"/>
      <c r="WUP23" s="143"/>
      <c r="WUQ23" s="156"/>
      <c r="WUR23" s="143"/>
      <c r="WUS23" s="156"/>
      <c r="WUT23" s="143"/>
      <c r="WUU23" s="156"/>
      <c r="WUV23" s="143"/>
      <c r="WUW23" s="156"/>
      <c r="WUX23" s="143"/>
      <c r="WUY23" s="156"/>
      <c r="WUZ23" s="143"/>
      <c r="WVA23" s="156"/>
      <c r="WVB23" s="143"/>
      <c r="WVC23" s="156"/>
      <c r="WVD23" s="143"/>
      <c r="WVE23" s="156"/>
      <c r="WVF23" s="143"/>
      <c r="WVG23" s="156"/>
      <c r="WVH23" s="143"/>
      <c r="WVI23" s="156"/>
      <c r="WVJ23" s="143"/>
      <c r="WVK23" s="156"/>
      <c r="WVL23" s="143"/>
      <c r="WVM23" s="156"/>
      <c r="WVN23" s="143"/>
      <c r="WVO23" s="156"/>
      <c r="WVP23" s="143"/>
      <c r="WVQ23" s="156"/>
      <c r="WVR23" s="143"/>
      <c r="WVS23" s="156"/>
      <c r="WVT23" s="143"/>
      <c r="WVU23" s="156"/>
      <c r="WVV23" s="143"/>
      <c r="WVW23" s="156"/>
      <c r="WVX23" s="143"/>
      <c r="WVY23" s="156"/>
      <c r="WVZ23" s="143"/>
      <c r="WWA23" s="156"/>
      <c r="WWB23" s="143"/>
      <c r="WWC23" s="156"/>
      <c r="WWD23" s="143"/>
      <c r="WWE23" s="156"/>
      <c r="WWF23" s="143"/>
      <c r="WWG23" s="156"/>
      <c r="WWH23" s="143"/>
      <c r="WWI23" s="156"/>
      <c r="WWJ23" s="143"/>
      <c r="WWK23" s="156"/>
      <c r="WWL23" s="143"/>
      <c r="WWM23" s="156"/>
      <c r="WWN23" s="143"/>
      <c r="WWO23" s="156"/>
      <c r="WWP23" s="143"/>
      <c r="WWQ23" s="156"/>
      <c r="WWR23" s="143"/>
      <c r="WWS23" s="156"/>
      <c r="WWT23" s="143"/>
      <c r="WWU23" s="156"/>
      <c r="WWV23" s="143"/>
      <c r="WWW23" s="156"/>
      <c r="WWX23" s="143"/>
      <c r="WWY23" s="156"/>
      <c r="WWZ23" s="143"/>
      <c r="WXA23" s="156"/>
      <c r="WXB23" s="143"/>
      <c r="WXC23" s="156"/>
      <c r="WXD23" s="143"/>
      <c r="WXE23" s="156"/>
      <c r="WXF23" s="143"/>
      <c r="WXG23" s="156"/>
      <c r="WXH23" s="143"/>
      <c r="WXI23" s="156"/>
      <c r="WXJ23" s="143"/>
      <c r="WXK23" s="156"/>
      <c r="WXL23" s="143"/>
      <c r="WXM23" s="156"/>
      <c r="WXN23" s="143"/>
      <c r="WXO23" s="156"/>
      <c r="WXP23" s="143"/>
      <c r="WXQ23" s="156"/>
      <c r="WXR23" s="143"/>
      <c r="WXS23" s="156"/>
      <c r="WXT23" s="143"/>
      <c r="WXU23" s="156"/>
      <c r="WXV23" s="143"/>
      <c r="WXW23" s="156"/>
      <c r="WXX23" s="143"/>
      <c r="WXY23" s="156"/>
      <c r="WXZ23" s="143"/>
      <c r="WYA23" s="156"/>
      <c r="WYB23" s="143"/>
      <c r="WYC23" s="156"/>
      <c r="WYD23" s="143"/>
      <c r="WYE23" s="156"/>
      <c r="WYF23" s="143"/>
      <c r="WYG23" s="156"/>
      <c r="WYH23" s="143"/>
      <c r="WYI23" s="156"/>
      <c r="WYJ23" s="143"/>
      <c r="WYK23" s="156"/>
      <c r="WYL23" s="143"/>
      <c r="WYM23" s="156"/>
      <c r="WYN23" s="143"/>
      <c r="WYO23" s="156"/>
      <c r="WYP23" s="143"/>
      <c r="WYQ23" s="156"/>
      <c r="WYR23" s="143"/>
      <c r="WYS23" s="156"/>
      <c r="WYT23" s="143"/>
      <c r="WYU23" s="156"/>
      <c r="WYV23" s="143"/>
      <c r="WYW23" s="156"/>
      <c r="WYX23" s="143"/>
      <c r="WYY23" s="156"/>
      <c r="WYZ23" s="143"/>
      <c r="WZA23" s="156"/>
      <c r="WZB23" s="143"/>
      <c r="WZC23" s="156"/>
      <c r="WZD23" s="143"/>
      <c r="WZE23" s="156"/>
      <c r="WZF23" s="143"/>
      <c r="WZG23" s="156"/>
      <c r="WZH23" s="143"/>
      <c r="WZI23" s="156"/>
      <c r="WZJ23" s="143"/>
      <c r="WZK23" s="156"/>
      <c r="WZL23" s="143"/>
      <c r="WZM23" s="156"/>
      <c r="WZN23" s="143"/>
      <c r="WZO23" s="156"/>
      <c r="WZP23" s="143"/>
      <c r="WZQ23" s="156"/>
      <c r="WZR23" s="143"/>
      <c r="WZS23" s="156"/>
      <c r="WZT23" s="143"/>
      <c r="WZU23" s="156"/>
      <c r="WZV23" s="143"/>
      <c r="WZW23" s="156"/>
      <c r="WZX23" s="143"/>
      <c r="WZY23" s="156"/>
      <c r="WZZ23" s="143"/>
      <c r="XAA23" s="156"/>
      <c r="XAB23" s="143"/>
      <c r="XAC23" s="156"/>
      <c r="XAD23" s="143"/>
      <c r="XAE23" s="156"/>
      <c r="XAF23" s="143"/>
      <c r="XAG23" s="156"/>
      <c r="XAH23" s="143"/>
      <c r="XAI23" s="156"/>
      <c r="XAJ23" s="143"/>
      <c r="XAK23" s="156"/>
      <c r="XAL23" s="143"/>
      <c r="XAM23" s="156"/>
      <c r="XAN23" s="143"/>
      <c r="XAO23" s="156"/>
      <c r="XAP23" s="143"/>
      <c r="XAQ23" s="156"/>
      <c r="XAR23" s="143"/>
      <c r="XAS23" s="156"/>
      <c r="XAT23" s="143"/>
      <c r="XAU23" s="156"/>
      <c r="XAV23" s="143"/>
      <c r="XAW23" s="156"/>
      <c r="XAX23" s="143"/>
      <c r="XAY23" s="156"/>
      <c r="XAZ23" s="143"/>
      <c r="XBA23" s="156"/>
      <c r="XBB23" s="143"/>
      <c r="XBC23" s="156"/>
      <c r="XBD23" s="143"/>
      <c r="XBE23" s="156"/>
      <c r="XBF23" s="143"/>
      <c r="XBG23" s="156"/>
      <c r="XBH23" s="143"/>
      <c r="XBI23" s="156"/>
      <c r="XBJ23" s="143"/>
      <c r="XBK23" s="156"/>
      <c r="XBL23" s="143"/>
      <c r="XBM23" s="156"/>
      <c r="XBN23" s="143"/>
      <c r="XBO23" s="156"/>
      <c r="XBP23" s="143"/>
      <c r="XBQ23" s="156"/>
      <c r="XBR23" s="143"/>
      <c r="XBS23" s="156"/>
      <c r="XBT23" s="143"/>
      <c r="XBU23" s="156"/>
      <c r="XBV23" s="143"/>
      <c r="XBW23" s="156"/>
      <c r="XBX23" s="143"/>
      <c r="XBY23" s="156"/>
      <c r="XBZ23" s="143"/>
      <c r="XCA23" s="156"/>
      <c r="XCB23" s="143"/>
      <c r="XCC23" s="156"/>
      <c r="XCD23" s="143"/>
      <c r="XCE23" s="156"/>
      <c r="XCF23" s="143"/>
      <c r="XCG23" s="156"/>
      <c r="XCH23" s="143"/>
      <c r="XCI23" s="156"/>
      <c r="XCJ23" s="143"/>
      <c r="XCK23" s="156"/>
      <c r="XCL23" s="143"/>
      <c r="XCM23" s="156"/>
      <c r="XCN23" s="143"/>
      <c r="XCO23" s="156"/>
      <c r="XCP23" s="143"/>
      <c r="XCQ23" s="156"/>
      <c r="XCR23" s="143"/>
      <c r="XCS23" s="156"/>
      <c r="XCT23" s="143"/>
      <c r="XCU23" s="156"/>
      <c r="XCV23" s="143"/>
      <c r="XCW23" s="156"/>
      <c r="XCX23" s="143"/>
      <c r="XCY23" s="156"/>
      <c r="XCZ23" s="143"/>
      <c r="XDA23" s="156"/>
      <c r="XDB23" s="143"/>
      <c r="XDC23" s="156"/>
      <c r="XDD23" s="143"/>
      <c r="XDE23" s="156"/>
      <c r="XDF23" s="143"/>
      <c r="XDG23" s="156"/>
      <c r="XDH23" s="143"/>
      <c r="XDI23" s="156"/>
      <c r="XDJ23" s="143"/>
      <c r="XDK23" s="156"/>
      <c r="XDL23" s="143"/>
      <c r="XDM23" s="156"/>
      <c r="XDN23" s="143"/>
      <c r="XDO23" s="156"/>
      <c r="XDP23" s="143"/>
      <c r="XDQ23" s="156"/>
      <c r="XDR23" s="143"/>
    </row>
    <row r="24" spans="1:16346" ht="16.5" customHeight="1" x14ac:dyDescent="0.35">
      <c r="A24" s="502" t="s">
        <v>418</v>
      </c>
      <c r="B24" s="502"/>
      <c r="C24" s="502"/>
      <c r="D24" s="502"/>
      <c r="E24" s="502"/>
      <c r="F24" s="502"/>
      <c r="G24" s="502"/>
      <c r="H24" s="502"/>
      <c r="I24" s="157"/>
      <c r="J24" s="157"/>
      <c r="K24" s="157"/>
      <c r="L24" s="157"/>
      <c r="M24" s="157"/>
      <c r="N24" s="157"/>
      <c r="O24" s="157"/>
      <c r="P24" s="157"/>
      <c r="Q24" s="157"/>
      <c r="R24" s="157"/>
      <c r="S24" s="157"/>
    </row>
    <row r="25" spans="1:16346" ht="16.5" customHeight="1" x14ac:dyDescent="0.35">
      <c r="A25" s="502"/>
      <c r="B25" s="502"/>
      <c r="C25" s="502"/>
      <c r="D25" s="502"/>
      <c r="E25" s="502"/>
      <c r="F25" s="502"/>
      <c r="G25" s="502"/>
      <c r="H25" s="502"/>
      <c r="I25" s="157"/>
      <c r="J25" s="157"/>
      <c r="K25" s="157"/>
      <c r="L25" s="157"/>
      <c r="M25" s="157"/>
      <c r="N25" s="157"/>
      <c r="O25" s="157"/>
      <c r="P25" s="157"/>
      <c r="Q25" s="157"/>
      <c r="R25" s="157"/>
      <c r="S25" s="157"/>
    </row>
    <row r="26" spans="1:16346" ht="16.5" customHeight="1" x14ac:dyDescent="0.35">
      <c r="A26" s="502"/>
      <c r="B26" s="502"/>
      <c r="C26" s="502"/>
      <c r="D26" s="502"/>
      <c r="E26" s="502"/>
      <c r="F26" s="502"/>
      <c r="G26" s="502"/>
      <c r="H26" s="502"/>
      <c r="I26" s="157"/>
      <c r="J26" s="157"/>
      <c r="K26" s="157"/>
      <c r="L26" s="157"/>
      <c r="M26" s="157"/>
      <c r="N26" s="157"/>
      <c r="O26" s="157"/>
      <c r="P26" s="157"/>
      <c r="Q26" s="157"/>
      <c r="R26" s="157"/>
      <c r="S26" s="157"/>
    </row>
    <row r="27" spans="1:16346" ht="16.5" customHeight="1" x14ac:dyDescent="0.35">
      <c r="A27" s="502"/>
      <c r="B27" s="502"/>
      <c r="C27" s="502"/>
      <c r="D27" s="502"/>
      <c r="E27" s="502"/>
      <c r="F27" s="502"/>
      <c r="G27" s="502"/>
      <c r="H27" s="502"/>
      <c r="I27" s="157"/>
      <c r="J27" s="157"/>
      <c r="K27" s="157"/>
      <c r="L27" s="157"/>
      <c r="M27" s="157"/>
      <c r="N27" s="157"/>
      <c r="O27" s="157"/>
      <c r="P27" s="157"/>
      <c r="Q27" s="157"/>
      <c r="R27" s="157"/>
      <c r="S27" s="157"/>
    </row>
    <row r="28" spans="1:16346" ht="16.5" customHeight="1" x14ac:dyDescent="0.35">
      <c r="A28" s="502"/>
      <c r="B28" s="502"/>
      <c r="C28" s="502"/>
      <c r="D28" s="502"/>
      <c r="E28" s="502"/>
      <c r="F28" s="502"/>
      <c r="G28" s="502"/>
      <c r="H28" s="502"/>
      <c r="I28" s="157"/>
      <c r="J28" s="157"/>
      <c r="K28" s="157"/>
      <c r="L28" s="157"/>
      <c r="M28" s="157"/>
      <c r="N28" s="157"/>
      <c r="O28" s="157"/>
      <c r="P28" s="157"/>
      <c r="Q28" s="157"/>
      <c r="R28" s="157"/>
      <c r="S28" s="157"/>
    </row>
    <row r="29" spans="1:16346" ht="16.5" customHeight="1" x14ac:dyDescent="0.35">
      <c r="A29" s="158"/>
      <c r="B29" s="22"/>
      <c r="C29" s="22"/>
      <c r="D29" s="22"/>
      <c r="E29" s="22"/>
      <c r="F29" s="22"/>
      <c r="G29" s="22"/>
      <c r="H29" s="22"/>
      <c r="I29" s="22"/>
      <c r="J29" s="22"/>
      <c r="K29" s="22"/>
      <c r="L29" s="22"/>
      <c r="M29" s="22"/>
      <c r="N29" s="22"/>
      <c r="O29" s="22"/>
      <c r="P29" s="22"/>
      <c r="Q29" s="22"/>
      <c r="R29" s="22"/>
      <c r="S29" s="22"/>
    </row>
    <row r="30" spans="1:16346" ht="16.5" customHeight="1" x14ac:dyDescent="0.35">
      <c r="A30" s="501" t="s">
        <v>243</v>
      </c>
      <c r="B30" s="501"/>
      <c r="C30" s="501"/>
      <c r="D30" s="22"/>
      <c r="E30" s="22"/>
      <c r="F30" s="22"/>
      <c r="G30" s="22"/>
      <c r="H30" s="22"/>
      <c r="I30" s="22"/>
      <c r="J30" s="22"/>
      <c r="K30" s="22"/>
      <c r="L30" s="22"/>
      <c r="M30" s="22"/>
      <c r="N30" s="22"/>
      <c r="O30" s="22"/>
      <c r="P30" s="22"/>
      <c r="Q30" s="22"/>
      <c r="R30" s="22"/>
      <c r="S30" s="22"/>
    </row>
    <row r="31" spans="1:16346" ht="54.75" customHeight="1" x14ac:dyDescent="0.35">
      <c r="A31" s="56" t="s">
        <v>67</v>
      </c>
      <c r="B31" s="56" t="s">
        <v>68</v>
      </c>
      <c r="C31" s="56" t="s">
        <v>66</v>
      </c>
      <c r="D31" s="56" t="str">
        <f t="shared" ref="D31:S31" si="6">D2</f>
        <v xml:space="preserve">1. 
Gamle Oslo </v>
      </c>
      <c r="E31" s="56" t="str">
        <f t="shared" si="6"/>
        <v>2. 
Grünerløkka</v>
      </c>
      <c r="F31" s="56" t="str">
        <f t="shared" si="6"/>
        <v>3. 
Sagene</v>
      </c>
      <c r="G31" s="56" t="str">
        <f t="shared" si="6"/>
        <v>4. 
St. Hanshaugen</v>
      </c>
      <c r="H31" s="56" t="str">
        <f t="shared" si="6"/>
        <v>5. 
Frogner</v>
      </c>
      <c r="I31" s="56" t="str">
        <f t="shared" si="6"/>
        <v>6. 
Ullern</v>
      </c>
      <c r="J31" s="56" t="str">
        <f t="shared" si="6"/>
        <v>7. 
Vestre Aker</v>
      </c>
      <c r="K31" s="56" t="str">
        <f t="shared" si="6"/>
        <v>8. 
Nordre Aker</v>
      </c>
      <c r="L31" s="56" t="str">
        <f t="shared" si="6"/>
        <v>9. 
Bjerke</v>
      </c>
      <c r="M31" s="56" t="str">
        <f t="shared" si="6"/>
        <v>10. 
Grorud</v>
      </c>
      <c r="N31" s="56" t="str">
        <f t="shared" si="6"/>
        <v>11. 
Stovner</v>
      </c>
      <c r="O31" s="56" t="str">
        <f t="shared" si="6"/>
        <v>12. 
Alna</v>
      </c>
      <c r="P31" s="56" t="str">
        <f t="shared" si="6"/>
        <v>13. 
Østensjø</v>
      </c>
      <c r="Q31" s="56" t="str">
        <f t="shared" si="6"/>
        <v>14.
Nordstrand</v>
      </c>
      <c r="R31" s="56" t="str">
        <f t="shared" si="6"/>
        <v>15. 
Søndre Nordstrand</v>
      </c>
      <c r="S31" s="56" t="str">
        <f t="shared" si="6"/>
        <v>Sum</v>
      </c>
    </row>
    <row r="32" spans="1:16346" ht="16.5" customHeight="1" x14ac:dyDescent="0.35">
      <c r="A32" s="22"/>
      <c r="B32" s="22"/>
      <c r="C32" s="22"/>
      <c r="D32" s="62"/>
      <c r="E32" s="87"/>
      <c r="F32" s="87"/>
      <c r="G32" s="87"/>
      <c r="H32" s="62"/>
      <c r="I32" s="62"/>
      <c r="J32" s="62"/>
      <c r="K32" s="62"/>
      <c r="L32" s="62"/>
      <c r="M32" s="62"/>
      <c r="N32" s="62"/>
      <c r="O32" s="62"/>
      <c r="P32" s="62"/>
      <c r="Q32" s="62"/>
      <c r="R32" s="62"/>
      <c r="S32" s="62"/>
    </row>
    <row r="33" spans="1:19" ht="16.5" customHeight="1" x14ac:dyDescent="0.35">
      <c r="A33" s="80" t="s">
        <v>71</v>
      </c>
      <c r="B33" s="80" t="s">
        <v>72</v>
      </c>
      <c r="C33" s="159" t="s">
        <v>16</v>
      </c>
      <c r="D33" s="146">
        <f>SUM(D34:D39)</f>
        <v>453</v>
      </c>
      <c r="E33" s="146">
        <f t="shared" ref="E33:R33" si="7">SUM(E34:E39)</f>
        <v>355</v>
      </c>
      <c r="F33" s="146">
        <f t="shared" si="7"/>
        <v>346</v>
      </c>
      <c r="G33" s="146">
        <f t="shared" si="7"/>
        <v>496</v>
      </c>
      <c r="H33" s="146">
        <f t="shared" si="7"/>
        <v>456</v>
      </c>
      <c r="I33" s="146">
        <f t="shared" si="7"/>
        <v>327</v>
      </c>
      <c r="J33" s="146">
        <f t="shared" si="7"/>
        <v>615</v>
      </c>
      <c r="K33" s="146">
        <f t="shared" si="7"/>
        <v>837</v>
      </c>
      <c r="L33" s="146">
        <f t="shared" si="7"/>
        <v>279</v>
      </c>
      <c r="M33" s="146">
        <f t="shared" si="7"/>
        <v>37</v>
      </c>
      <c r="N33" s="146">
        <f t="shared" si="7"/>
        <v>57</v>
      </c>
      <c r="O33" s="146">
        <f t="shared" si="7"/>
        <v>369</v>
      </c>
      <c r="P33" s="146">
        <f t="shared" si="7"/>
        <v>237</v>
      </c>
      <c r="Q33" s="146">
        <f t="shared" si="7"/>
        <v>399</v>
      </c>
      <c r="R33" s="146">
        <f t="shared" si="7"/>
        <v>258</v>
      </c>
      <c r="S33" s="146">
        <f>SUM(D33:R33)</f>
        <v>5521</v>
      </c>
    </row>
    <row r="34" spans="1:19" ht="16.5" customHeight="1" x14ac:dyDescent="0.35">
      <c r="A34" s="22"/>
      <c r="B34" s="293" t="s">
        <v>59</v>
      </c>
      <c r="C34" s="122">
        <v>0.13333333333333333</v>
      </c>
      <c r="D34" s="147">
        <v>0</v>
      </c>
      <c r="E34" s="147">
        <v>0</v>
      </c>
      <c r="F34" s="147">
        <v>0</v>
      </c>
      <c r="G34" s="147">
        <v>0</v>
      </c>
      <c r="H34" s="147">
        <v>0</v>
      </c>
      <c r="I34" s="147">
        <v>0</v>
      </c>
      <c r="J34" s="147">
        <v>0</v>
      </c>
      <c r="K34" s="147">
        <v>0</v>
      </c>
      <c r="L34" s="147">
        <v>0</v>
      </c>
      <c r="M34" s="147">
        <v>0</v>
      </c>
      <c r="N34" s="147">
        <v>0</v>
      </c>
      <c r="O34" s="147">
        <v>0</v>
      </c>
      <c r="P34" s="147">
        <v>0</v>
      </c>
      <c r="Q34" s="147">
        <v>0</v>
      </c>
      <c r="R34" s="147">
        <v>0</v>
      </c>
      <c r="S34" s="33">
        <f>SUM(D34:R34)</f>
        <v>0</v>
      </c>
    </row>
    <row r="35" spans="1:19" ht="16.5" customHeight="1" x14ac:dyDescent="0.35">
      <c r="A35" s="22"/>
      <c r="B35" s="293" t="s">
        <v>60</v>
      </c>
      <c r="C35" s="122">
        <v>0.28888888888888886</v>
      </c>
      <c r="D35" s="147">
        <v>0</v>
      </c>
      <c r="E35" s="147">
        <v>0</v>
      </c>
      <c r="F35" s="147">
        <v>0</v>
      </c>
      <c r="G35" s="147">
        <v>0</v>
      </c>
      <c r="H35" s="147">
        <v>0</v>
      </c>
      <c r="I35" s="147">
        <v>0</v>
      </c>
      <c r="J35" s="147">
        <v>0</v>
      </c>
      <c r="K35" s="147">
        <v>0</v>
      </c>
      <c r="L35" s="147">
        <v>0</v>
      </c>
      <c r="M35" s="147">
        <v>0</v>
      </c>
      <c r="N35" s="147">
        <v>0</v>
      </c>
      <c r="O35" s="147">
        <v>0</v>
      </c>
      <c r="P35" s="147">
        <v>0</v>
      </c>
      <c r="Q35" s="147">
        <v>0</v>
      </c>
      <c r="R35" s="147">
        <v>0</v>
      </c>
      <c r="S35" s="33">
        <f t="shared" ref="S35:S39" si="8">SUM(D35:R35)</f>
        <v>0</v>
      </c>
    </row>
    <row r="36" spans="1:19" ht="16.5" customHeight="1" x14ac:dyDescent="0.35">
      <c r="A36" s="22"/>
      <c r="B36" s="293" t="s">
        <v>61</v>
      </c>
      <c r="C36" s="122">
        <v>0.46666666666666667</v>
      </c>
      <c r="D36" s="147">
        <v>0</v>
      </c>
      <c r="E36" s="147">
        <v>0</v>
      </c>
      <c r="F36" s="147">
        <v>0</v>
      </c>
      <c r="G36" s="147">
        <v>0</v>
      </c>
      <c r="H36" s="147">
        <v>0</v>
      </c>
      <c r="I36" s="147">
        <v>0</v>
      </c>
      <c r="J36" s="147">
        <v>0</v>
      </c>
      <c r="K36" s="147">
        <v>0</v>
      </c>
      <c r="L36" s="147">
        <v>0</v>
      </c>
      <c r="M36" s="147">
        <v>0</v>
      </c>
      <c r="N36" s="147">
        <v>0</v>
      </c>
      <c r="O36" s="147">
        <v>0</v>
      </c>
      <c r="P36" s="147">
        <v>0</v>
      </c>
      <c r="Q36" s="147">
        <v>0</v>
      </c>
      <c r="R36" s="147">
        <v>0</v>
      </c>
      <c r="S36" s="33">
        <f t="shared" si="8"/>
        <v>0</v>
      </c>
    </row>
    <row r="37" spans="1:19" ht="16.5" customHeight="1" x14ac:dyDescent="0.35">
      <c r="A37" s="22"/>
      <c r="B37" s="293" t="s">
        <v>62</v>
      </c>
      <c r="C37" s="122">
        <v>0.64444444444444449</v>
      </c>
      <c r="D37" s="147">
        <v>0</v>
      </c>
      <c r="E37" s="147">
        <v>0</v>
      </c>
      <c r="F37" s="147">
        <v>0</v>
      </c>
      <c r="G37" s="147">
        <v>16</v>
      </c>
      <c r="H37" s="147">
        <v>0</v>
      </c>
      <c r="I37" s="147">
        <v>0</v>
      </c>
      <c r="J37" s="147">
        <v>0</v>
      </c>
      <c r="K37" s="147">
        <v>0</v>
      </c>
      <c r="L37" s="147">
        <v>0</v>
      </c>
      <c r="M37" s="147">
        <v>0</v>
      </c>
      <c r="N37" s="147">
        <v>0</v>
      </c>
      <c r="O37" s="147">
        <v>0</v>
      </c>
      <c r="P37" s="147">
        <v>0</v>
      </c>
      <c r="Q37" s="147">
        <v>0</v>
      </c>
      <c r="R37" s="147">
        <v>0</v>
      </c>
      <c r="S37" s="33">
        <f t="shared" si="8"/>
        <v>16</v>
      </c>
    </row>
    <row r="38" spans="1:19" ht="16.5" customHeight="1" x14ac:dyDescent="0.35">
      <c r="A38" s="22"/>
      <c r="B38" s="293" t="s">
        <v>63</v>
      </c>
      <c r="C38" s="122">
        <v>0.82222222222222219</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33">
        <f t="shared" si="8"/>
        <v>0</v>
      </c>
    </row>
    <row r="39" spans="1:19" ht="16.5" customHeight="1" x14ac:dyDescent="0.35">
      <c r="A39" s="51"/>
      <c r="B39" s="292" t="s">
        <v>64</v>
      </c>
      <c r="C39" s="160">
        <v>1</v>
      </c>
      <c r="D39" s="147">
        <v>453</v>
      </c>
      <c r="E39" s="147">
        <v>355</v>
      </c>
      <c r="F39" s="147">
        <v>346</v>
      </c>
      <c r="G39" s="147">
        <v>480</v>
      </c>
      <c r="H39" s="147">
        <v>456</v>
      </c>
      <c r="I39" s="147">
        <v>327</v>
      </c>
      <c r="J39" s="147">
        <v>615</v>
      </c>
      <c r="K39" s="147">
        <v>837</v>
      </c>
      <c r="L39" s="147">
        <v>279</v>
      </c>
      <c r="M39" s="147">
        <v>37</v>
      </c>
      <c r="N39" s="147">
        <v>57</v>
      </c>
      <c r="O39" s="147">
        <v>369</v>
      </c>
      <c r="P39" s="147">
        <v>237</v>
      </c>
      <c r="Q39" s="147">
        <v>399</v>
      </c>
      <c r="R39" s="147">
        <v>258</v>
      </c>
      <c r="S39" s="33">
        <f t="shared" si="8"/>
        <v>5505</v>
      </c>
    </row>
    <row r="40" spans="1:19" ht="16.5" customHeight="1" x14ac:dyDescent="0.35">
      <c r="A40" s="22"/>
      <c r="B40" s="293"/>
      <c r="C40" s="293"/>
      <c r="D40" s="33"/>
      <c r="E40" s="33"/>
      <c r="F40" s="33"/>
      <c r="G40" s="33"/>
      <c r="H40" s="33"/>
      <c r="I40" s="33"/>
      <c r="J40" s="33"/>
      <c r="K40" s="33"/>
      <c r="L40" s="33"/>
      <c r="M40" s="33"/>
      <c r="N40" s="33"/>
      <c r="O40" s="33"/>
      <c r="P40" s="33"/>
      <c r="Q40" s="33"/>
      <c r="R40" s="33"/>
      <c r="S40" s="33"/>
    </row>
    <row r="41" spans="1:19" ht="16.5" customHeight="1" x14ac:dyDescent="0.35">
      <c r="A41" s="80" t="s">
        <v>65</v>
      </c>
      <c r="B41" s="290" t="s">
        <v>72</v>
      </c>
      <c r="C41" s="159" t="s">
        <v>16</v>
      </c>
      <c r="D41" s="146">
        <f>SUM(D42:D47)</f>
        <v>704</v>
      </c>
      <c r="E41" s="146">
        <f t="shared" ref="E41:R41" si="9">SUM(E42:E47)</f>
        <v>537</v>
      </c>
      <c r="F41" s="146">
        <f t="shared" si="9"/>
        <v>511</v>
      </c>
      <c r="G41" s="146">
        <f t="shared" si="9"/>
        <v>577</v>
      </c>
      <c r="H41" s="146">
        <f t="shared" si="9"/>
        <v>791</v>
      </c>
      <c r="I41" s="146">
        <f t="shared" si="9"/>
        <v>549</v>
      </c>
      <c r="J41" s="146">
        <f t="shared" si="9"/>
        <v>1163</v>
      </c>
      <c r="K41" s="146">
        <f t="shared" si="9"/>
        <v>1180</v>
      </c>
      <c r="L41" s="146">
        <f t="shared" si="9"/>
        <v>423</v>
      </c>
      <c r="M41" s="146">
        <f t="shared" si="9"/>
        <v>83</v>
      </c>
      <c r="N41" s="146">
        <f t="shared" si="9"/>
        <v>121</v>
      </c>
      <c r="O41" s="146">
        <f t="shared" si="9"/>
        <v>654</v>
      </c>
      <c r="P41" s="146">
        <f t="shared" si="9"/>
        <v>463</v>
      </c>
      <c r="Q41" s="146">
        <f t="shared" si="9"/>
        <v>765</v>
      </c>
      <c r="R41" s="146">
        <f t="shared" si="9"/>
        <v>545</v>
      </c>
      <c r="S41" s="146">
        <f>SUM(D41:R41)</f>
        <v>9066</v>
      </c>
    </row>
    <row r="42" spans="1:19" ht="16.5" customHeight="1" x14ac:dyDescent="0.35">
      <c r="A42" s="22"/>
      <c r="B42" s="293" t="s">
        <v>59</v>
      </c>
      <c r="C42" s="122">
        <v>0.13333333333333333</v>
      </c>
      <c r="D42" s="147">
        <v>0</v>
      </c>
      <c r="E42" s="147">
        <v>0</v>
      </c>
      <c r="F42" s="147">
        <v>0</v>
      </c>
      <c r="G42" s="147">
        <v>0</v>
      </c>
      <c r="H42" s="147">
        <v>0</v>
      </c>
      <c r="I42" s="147">
        <v>0</v>
      </c>
      <c r="J42" s="147">
        <v>0</v>
      </c>
      <c r="K42" s="147">
        <v>0</v>
      </c>
      <c r="L42" s="147">
        <v>0</v>
      </c>
      <c r="M42" s="147">
        <v>0</v>
      </c>
      <c r="N42" s="147">
        <v>0</v>
      </c>
      <c r="O42" s="147">
        <v>0</v>
      </c>
      <c r="P42" s="147">
        <v>0</v>
      </c>
      <c r="Q42" s="147">
        <v>0</v>
      </c>
      <c r="R42" s="147">
        <v>0</v>
      </c>
      <c r="S42" s="33">
        <f>SUM(D42:R42)</f>
        <v>0</v>
      </c>
    </row>
    <row r="43" spans="1:19" ht="16.5" customHeight="1" x14ac:dyDescent="0.35">
      <c r="A43" s="22"/>
      <c r="B43" s="293" t="s">
        <v>60</v>
      </c>
      <c r="C43" s="122">
        <v>0.28888888888888886</v>
      </c>
      <c r="D43" s="147">
        <v>0</v>
      </c>
      <c r="E43" s="147">
        <v>0</v>
      </c>
      <c r="F43" s="147">
        <v>0</v>
      </c>
      <c r="G43" s="147">
        <v>0</v>
      </c>
      <c r="H43" s="147">
        <v>0</v>
      </c>
      <c r="I43" s="147">
        <v>0</v>
      </c>
      <c r="J43" s="147">
        <v>0</v>
      </c>
      <c r="K43" s="147">
        <v>0</v>
      </c>
      <c r="L43" s="147">
        <v>0</v>
      </c>
      <c r="M43" s="147">
        <v>0</v>
      </c>
      <c r="N43" s="147">
        <v>0</v>
      </c>
      <c r="O43" s="147">
        <v>0</v>
      </c>
      <c r="P43" s="147">
        <v>0</v>
      </c>
      <c r="Q43" s="147">
        <v>0</v>
      </c>
      <c r="R43" s="147">
        <v>0</v>
      </c>
      <c r="S43" s="33">
        <f t="shared" ref="S43:S47" si="10">SUM(D43:R43)</f>
        <v>0</v>
      </c>
    </row>
    <row r="44" spans="1:19" ht="16.5" customHeight="1" x14ac:dyDescent="0.35">
      <c r="A44" s="22"/>
      <c r="B44" s="293" t="s">
        <v>61</v>
      </c>
      <c r="C44" s="122">
        <v>0.46666666666666667</v>
      </c>
      <c r="D44" s="147">
        <v>0</v>
      </c>
      <c r="E44" s="147">
        <v>0</v>
      </c>
      <c r="F44" s="147">
        <v>0</v>
      </c>
      <c r="G44" s="147">
        <v>0</v>
      </c>
      <c r="H44" s="147">
        <v>0</v>
      </c>
      <c r="I44" s="147">
        <v>0</v>
      </c>
      <c r="J44" s="147">
        <v>0</v>
      </c>
      <c r="K44" s="147">
        <v>0</v>
      </c>
      <c r="L44" s="147">
        <v>0</v>
      </c>
      <c r="M44" s="147">
        <v>0</v>
      </c>
      <c r="N44" s="147">
        <v>0</v>
      </c>
      <c r="O44" s="147">
        <v>0</v>
      </c>
      <c r="P44" s="147">
        <v>0</v>
      </c>
      <c r="Q44" s="147">
        <v>0</v>
      </c>
      <c r="R44" s="147">
        <v>0</v>
      </c>
      <c r="S44" s="33">
        <f t="shared" si="10"/>
        <v>0</v>
      </c>
    </row>
    <row r="45" spans="1:19" ht="16.5" customHeight="1" x14ac:dyDescent="0.35">
      <c r="A45" s="22"/>
      <c r="B45" s="293" t="s">
        <v>62</v>
      </c>
      <c r="C45" s="122">
        <v>0.64444444444444449</v>
      </c>
      <c r="D45" s="147">
        <v>0</v>
      </c>
      <c r="E45" s="147">
        <v>0</v>
      </c>
      <c r="F45" s="147">
        <v>0</v>
      </c>
      <c r="G45" s="147">
        <v>10</v>
      </c>
      <c r="H45" s="147">
        <v>0</v>
      </c>
      <c r="I45" s="147">
        <v>0</v>
      </c>
      <c r="J45" s="147">
        <v>0</v>
      </c>
      <c r="K45" s="147">
        <v>0</v>
      </c>
      <c r="L45" s="147">
        <v>0</v>
      </c>
      <c r="M45" s="147">
        <v>0</v>
      </c>
      <c r="N45" s="147">
        <v>0</v>
      </c>
      <c r="O45" s="147">
        <v>0</v>
      </c>
      <c r="P45" s="147">
        <v>0</v>
      </c>
      <c r="Q45" s="147">
        <v>0</v>
      </c>
      <c r="R45" s="147">
        <v>0</v>
      </c>
      <c r="S45" s="33">
        <f t="shared" si="10"/>
        <v>10</v>
      </c>
    </row>
    <row r="46" spans="1:19" ht="16.5" customHeight="1" x14ac:dyDescent="0.35">
      <c r="A46" s="22"/>
      <c r="B46" s="293" t="s">
        <v>63</v>
      </c>
      <c r="C46" s="122">
        <v>0.82222222222222219</v>
      </c>
      <c r="D46" s="147">
        <v>0</v>
      </c>
      <c r="E46" s="147">
        <v>0</v>
      </c>
      <c r="F46" s="147">
        <v>0</v>
      </c>
      <c r="G46" s="147">
        <v>0</v>
      </c>
      <c r="H46" s="147">
        <v>0</v>
      </c>
      <c r="I46" s="147">
        <v>0</v>
      </c>
      <c r="J46" s="147">
        <v>0</v>
      </c>
      <c r="K46" s="147">
        <v>0</v>
      </c>
      <c r="L46" s="147">
        <v>0</v>
      </c>
      <c r="M46" s="147">
        <v>0</v>
      </c>
      <c r="N46" s="147">
        <v>0</v>
      </c>
      <c r="O46" s="147">
        <v>0</v>
      </c>
      <c r="P46" s="147">
        <v>0</v>
      </c>
      <c r="Q46" s="147">
        <v>0</v>
      </c>
      <c r="R46" s="147">
        <v>0</v>
      </c>
      <c r="S46" s="33">
        <f t="shared" si="10"/>
        <v>0</v>
      </c>
    </row>
    <row r="47" spans="1:19" ht="16.5" customHeight="1" x14ac:dyDescent="0.35">
      <c r="A47" s="51"/>
      <c r="B47" s="292" t="s">
        <v>64</v>
      </c>
      <c r="C47" s="160">
        <v>1</v>
      </c>
      <c r="D47" s="147">
        <v>704</v>
      </c>
      <c r="E47" s="147">
        <v>537</v>
      </c>
      <c r="F47" s="147">
        <v>511</v>
      </c>
      <c r="G47" s="147">
        <v>567</v>
      </c>
      <c r="H47" s="147">
        <v>791</v>
      </c>
      <c r="I47" s="147">
        <v>549</v>
      </c>
      <c r="J47" s="147">
        <v>1163</v>
      </c>
      <c r="K47" s="147">
        <v>1180</v>
      </c>
      <c r="L47" s="147">
        <v>423</v>
      </c>
      <c r="M47" s="147">
        <v>83</v>
      </c>
      <c r="N47" s="147">
        <v>121</v>
      </c>
      <c r="O47" s="147">
        <v>654</v>
      </c>
      <c r="P47" s="147">
        <v>463</v>
      </c>
      <c r="Q47" s="147">
        <v>765</v>
      </c>
      <c r="R47" s="147">
        <v>545</v>
      </c>
      <c r="S47" s="33">
        <f t="shared" si="10"/>
        <v>9056</v>
      </c>
    </row>
    <row r="48" spans="1:19" ht="16.5" customHeight="1" x14ac:dyDescent="0.35">
      <c r="A48" s="22"/>
      <c r="B48" s="293"/>
      <c r="C48" s="122"/>
      <c r="D48" s="33"/>
      <c r="E48" s="33"/>
      <c r="F48" s="33"/>
      <c r="G48" s="33"/>
      <c r="H48" s="33"/>
      <c r="I48" s="33"/>
      <c r="J48" s="33"/>
      <c r="K48" s="33"/>
      <c r="L48" s="33"/>
      <c r="M48" s="33"/>
      <c r="N48" s="33"/>
      <c r="O48" s="33"/>
      <c r="P48" s="33"/>
      <c r="Q48" s="33"/>
      <c r="R48" s="33"/>
      <c r="S48" s="33"/>
    </row>
    <row r="49" spans="1:16346" ht="16.5" customHeight="1" x14ac:dyDescent="0.35">
      <c r="A49" s="41"/>
      <c r="B49" s="294"/>
      <c r="C49" s="161"/>
      <c r="D49" s="162"/>
      <c r="E49" s="162"/>
      <c r="F49" s="162"/>
      <c r="G49" s="162"/>
      <c r="H49" s="162"/>
      <c r="I49" s="162"/>
      <c r="J49" s="162"/>
      <c r="K49" s="162"/>
      <c r="L49" s="162"/>
      <c r="M49" s="162"/>
      <c r="N49" s="162"/>
      <c r="O49" s="162"/>
      <c r="P49" s="162"/>
      <c r="Q49" s="162"/>
      <c r="R49" s="162"/>
      <c r="S49" s="162"/>
    </row>
    <row r="50" spans="1:16346" ht="16.5" customHeight="1" x14ac:dyDescent="0.35">
      <c r="A50" s="148" t="s">
        <v>71</v>
      </c>
      <c r="B50" s="148" t="s">
        <v>69</v>
      </c>
      <c r="C50" s="149" t="s">
        <v>16</v>
      </c>
      <c r="D50" s="150">
        <f>SUMPRODUCT($C$34:$C$39,D34:D39)</f>
        <v>453</v>
      </c>
      <c r="E50" s="150">
        <f t="shared" ref="E50:R50" si="11">SUMPRODUCT($C$34:$C$39,E34:E39)</f>
        <v>355</v>
      </c>
      <c r="F50" s="150">
        <f t="shared" si="11"/>
        <v>346</v>
      </c>
      <c r="G50" s="150">
        <f t="shared" si="11"/>
        <v>490.31111111111113</v>
      </c>
      <c r="H50" s="150">
        <f t="shared" si="11"/>
        <v>456</v>
      </c>
      <c r="I50" s="150">
        <f t="shared" si="11"/>
        <v>327</v>
      </c>
      <c r="J50" s="150">
        <f t="shared" si="11"/>
        <v>615</v>
      </c>
      <c r="K50" s="150">
        <f t="shared" si="11"/>
        <v>837</v>
      </c>
      <c r="L50" s="150">
        <f t="shared" si="11"/>
        <v>279</v>
      </c>
      <c r="M50" s="150">
        <f t="shared" si="11"/>
        <v>37</v>
      </c>
      <c r="N50" s="150">
        <f t="shared" si="11"/>
        <v>57</v>
      </c>
      <c r="O50" s="150">
        <f t="shared" si="11"/>
        <v>369</v>
      </c>
      <c r="P50" s="150">
        <f t="shared" si="11"/>
        <v>237</v>
      </c>
      <c r="Q50" s="150">
        <f t="shared" si="11"/>
        <v>399</v>
      </c>
      <c r="R50" s="150">
        <f t="shared" si="11"/>
        <v>258</v>
      </c>
      <c r="S50" s="150">
        <f>SUM(D50:R50)</f>
        <v>5515.3111111111111</v>
      </c>
    </row>
    <row r="51" spans="1:16346" ht="16.5" customHeight="1" thickBot="1" x14ac:dyDescent="0.4">
      <c r="A51" s="151" t="s">
        <v>65</v>
      </c>
      <c r="B51" s="151" t="s">
        <v>69</v>
      </c>
      <c r="C51" s="152" t="s">
        <v>16</v>
      </c>
      <c r="D51" s="153">
        <f>SUMPRODUCT($C$42:$C$47,D42:D47)</f>
        <v>704</v>
      </c>
      <c r="E51" s="153">
        <f t="shared" ref="E51:R51" si="12">SUMPRODUCT($C$42:$C$47,E42:E47)</f>
        <v>537</v>
      </c>
      <c r="F51" s="153">
        <f t="shared" si="12"/>
        <v>511</v>
      </c>
      <c r="G51" s="153">
        <f t="shared" si="12"/>
        <v>573.44444444444446</v>
      </c>
      <c r="H51" s="153">
        <f t="shared" si="12"/>
        <v>791</v>
      </c>
      <c r="I51" s="153">
        <f t="shared" si="12"/>
        <v>549</v>
      </c>
      <c r="J51" s="153">
        <f t="shared" si="12"/>
        <v>1163</v>
      </c>
      <c r="K51" s="153">
        <f t="shared" si="12"/>
        <v>1180</v>
      </c>
      <c r="L51" s="153">
        <f t="shared" si="12"/>
        <v>423</v>
      </c>
      <c r="M51" s="153">
        <f t="shared" si="12"/>
        <v>83</v>
      </c>
      <c r="N51" s="153">
        <f t="shared" si="12"/>
        <v>121</v>
      </c>
      <c r="O51" s="153">
        <f t="shared" si="12"/>
        <v>654</v>
      </c>
      <c r="P51" s="153">
        <f t="shared" si="12"/>
        <v>463</v>
      </c>
      <c r="Q51" s="153">
        <f t="shared" si="12"/>
        <v>765</v>
      </c>
      <c r="R51" s="153">
        <f t="shared" si="12"/>
        <v>545</v>
      </c>
      <c r="S51" s="153">
        <f>SUM(D51:R51)</f>
        <v>9062.4444444444453</v>
      </c>
    </row>
    <row r="52" spans="1:16346" ht="16.5" customHeight="1" x14ac:dyDescent="0.35">
      <c r="A52" s="156" t="s">
        <v>123</v>
      </c>
      <c r="B52" s="22"/>
      <c r="C52" s="122"/>
      <c r="D52" s="22"/>
      <c r="E52" s="22"/>
      <c r="F52" s="22"/>
      <c r="G52" s="22"/>
      <c r="H52" s="22"/>
      <c r="I52" s="22"/>
      <c r="J52" s="22"/>
      <c r="K52" s="22"/>
      <c r="L52" s="22"/>
      <c r="M52" s="22"/>
      <c r="N52" s="22"/>
      <c r="O52" s="22"/>
      <c r="P52" s="22"/>
      <c r="Q52" s="22"/>
      <c r="R52" s="22"/>
      <c r="S52" s="22"/>
    </row>
    <row r="53" spans="1:16346" ht="16.5" customHeight="1" x14ac:dyDescent="0.35">
      <c r="A53" s="22"/>
      <c r="B53" s="22"/>
      <c r="C53" s="22"/>
      <c r="D53" s="22"/>
      <c r="E53" s="22"/>
      <c r="F53" s="22"/>
      <c r="G53" s="22"/>
      <c r="H53" s="22"/>
      <c r="I53" s="22"/>
      <c r="J53" s="22"/>
      <c r="K53" s="22"/>
      <c r="L53" s="22"/>
      <c r="M53" s="22"/>
      <c r="N53" s="22"/>
      <c r="O53" s="22"/>
      <c r="P53" s="22"/>
      <c r="Q53" s="22"/>
      <c r="R53" s="22"/>
      <c r="S53" s="22"/>
    </row>
    <row r="54" spans="1:16346" ht="16.5" customHeight="1" x14ac:dyDescent="0.35">
      <c r="A54" s="501" t="s">
        <v>151</v>
      </c>
      <c r="B54" s="501"/>
      <c r="C54" s="501"/>
      <c r="D54" s="22"/>
      <c r="E54" s="22"/>
      <c r="F54" s="22"/>
      <c r="G54" s="22"/>
      <c r="H54" s="22"/>
      <c r="I54" s="22"/>
      <c r="J54" s="22"/>
      <c r="K54" s="22"/>
      <c r="L54" s="22"/>
      <c r="M54" s="22"/>
      <c r="N54" s="22"/>
      <c r="O54" s="22"/>
      <c r="P54" s="22"/>
      <c r="Q54" s="22"/>
      <c r="R54" s="22"/>
      <c r="S54" s="22"/>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c r="IW54" s="163"/>
      <c r="IX54" s="163"/>
      <c r="IY54" s="163"/>
      <c r="IZ54" s="163"/>
      <c r="JA54" s="163"/>
      <c r="JB54" s="163"/>
      <c r="JC54" s="163"/>
      <c r="JD54" s="163"/>
      <c r="JE54" s="163"/>
      <c r="JF54" s="163"/>
      <c r="JG54" s="163"/>
      <c r="JH54" s="163"/>
      <c r="JI54" s="163"/>
      <c r="JJ54" s="163"/>
      <c r="JK54" s="163"/>
      <c r="JL54" s="163"/>
      <c r="JM54" s="163"/>
      <c r="JN54" s="163"/>
      <c r="JO54" s="163"/>
      <c r="JP54" s="163"/>
      <c r="JQ54" s="163"/>
      <c r="JR54" s="163"/>
      <c r="JS54" s="163"/>
      <c r="JT54" s="163"/>
      <c r="JU54" s="163"/>
      <c r="JV54" s="163"/>
      <c r="JW54" s="163"/>
      <c r="JX54" s="163"/>
      <c r="JY54" s="163"/>
      <c r="JZ54" s="163"/>
      <c r="KA54" s="163"/>
      <c r="KB54" s="163"/>
      <c r="KC54" s="163"/>
      <c r="KD54" s="163"/>
      <c r="KE54" s="163"/>
      <c r="KF54" s="163"/>
      <c r="KG54" s="163"/>
      <c r="KH54" s="163"/>
      <c r="KI54" s="163"/>
      <c r="KJ54" s="163"/>
      <c r="KK54" s="163"/>
      <c r="KL54" s="163"/>
      <c r="KM54" s="163"/>
      <c r="KN54" s="163"/>
      <c r="KO54" s="163"/>
      <c r="KP54" s="163"/>
      <c r="KQ54" s="163"/>
      <c r="KR54" s="163"/>
      <c r="KS54" s="163"/>
      <c r="KT54" s="163"/>
      <c r="KU54" s="163"/>
      <c r="KV54" s="163"/>
      <c r="KW54" s="163"/>
      <c r="KX54" s="163"/>
      <c r="KY54" s="163"/>
      <c r="KZ54" s="163"/>
      <c r="LA54" s="163"/>
      <c r="LB54" s="163"/>
      <c r="LC54" s="163"/>
      <c r="LD54" s="163"/>
      <c r="LE54" s="163"/>
      <c r="LF54" s="163"/>
      <c r="LG54" s="163"/>
      <c r="LH54" s="163"/>
      <c r="LI54" s="163"/>
      <c r="LJ54" s="163"/>
      <c r="LK54" s="163"/>
      <c r="LL54" s="163"/>
      <c r="LM54" s="163"/>
      <c r="LN54" s="163"/>
      <c r="LO54" s="163"/>
      <c r="LP54" s="163"/>
      <c r="LQ54" s="163"/>
      <c r="LR54" s="163"/>
      <c r="LS54" s="163"/>
      <c r="LT54" s="163"/>
      <c r="LU54" s="163"/>
      <c r="LV54" s="163"/>
      <c r="LW54" s="163"/>
      <c r="LX54" s="163"/>
      <c r="LY54" s="163"/>
      <c r="LZ54" s="163"/>
      <c r="MA54" s="163"/>
      <c r="MB54" s="163"/>
      <c r="MC54" s="163"/>
      <c r="MD54" s="163"/>
      <c r="ME54" s="163"/>
      <c r="MF54" s="163"/>
      <c r="MG54" s="163"/>
      <c r="MH54" s="163"/>
      <c r="MI54" s="163"/>
      <c r="MJ54" s="163"/>
      <c r="MK54" s="163"/>
      <c r="ML54" s="163"/>
      <c r="MM54" s="163"/>
      <c r="MN54" s="163"/>
      <c r="MO54" s="163"/>
      <c r="MP54" s="163"/>
      <c r="MQ54" s="163"/>
      <c r="MR54" s="163"/>
      <c r="MS54" s="163"/>
      <c r="MT54" s="163"/>
      <c r="MU54" s="163"/>
      <c r="MV54" s="163"/>
      <c r="MW54" s="163"/>
      <c r="MX54" s="163"/>
      <c r="MY54" s="163"/>
      <c r="MZ54" s="163"/>
      <c r="NA54" s="163"/>
      <c r="NB54" s="163"/>
      <c r="NC54" s="163"/>
      <c r="ND54" s="163"/>
      <c r="NE54" s="163"/>
      <c r="NF54" s="163"/>
      <c r="NG54" s="163"/>
      <c r="NH54" s="163"/>
      <c r="NI54" s="163"/>
      <c r="NJ54" s="163"/>
      <c r="NK54" s="163"/>
      <c r="NL54" s="163"/>
      <c r="NM54" s="163"/>
      <c r="NN54" s="163"/>
      <c r="NO54" s="163"/>
      <c r="NP54" s="163"/>
      <c r="NQ54" s="163"/>
      <c r="NR54" s="163"/>
      <c r="NS54" s="163"/>
      <c r="NT54" s="163"/>
      <c r="NU54" s="163"/>
      <c r="NV54" s="163"/>
      <c r="NW54" s="163"/>
      <c r="NX54" s="163"/>
      <c r="NY54" s="163"/>
      <c r="NZ54" s="163"/>
      <c r="OA54" s="163"/>
      <c r="OB54" s="163"/>
      <c r="OC54" s="163"/>
      <c r="OD54" s="163"/>
      <c r="OE54" s="163"/>
      <c r="OF54" s="163"/>
      <c r="OG54" s="163"/>
      <c r="OH54" s="163"/>
      <c r="OI54" s="163"/>
      <c r="OJ54" s="163"/>
      <c r="OK54" s="163"/>
      <c r="OL54" s="163"/>
      <c r="OM54" s="163"/>
      <c r="ON54" s="163"/>
      <c r="OO54" s="163"/>
      <c r="OP54" s="163"/>
      <c r="OQ54" s="163"/>
      <c r="OR54" s="163"/>
      <c r="OS54" s="163"/>
      <c r="OT54" s="163"/>
      <c r="OU54" s="163"/>
      <c r="OV54" s="163"/>
      <c r="OW54" s="163"/>
      <c r="OX54" s="163"/>
      <c r="OY54" s="163"/>
      <c r="OZ54" s="163"/>
      <c r="PA54" s="163"/>
      <c r="PB54" s="163"/>
      <c r="PC54" s="163"/>
      <c r="PD54" s="163"/>
      <c r="PE54" s="163"/>
      <c r="PF54" s="163"/>
      <c r="PG54" s="163"/>
      <c r="PH54" s="163"/>
      <c r="PI54" s="163"/>
      <c r="PJ54" s="163"/>
      <c r="PK54" s="163"/>
      <c r="PL54" s="163"/>
      <c r="PM54" s="163"/>
      <c r="PN54" s="163"/>
      <c r="PO54" s="163"/>
      <c r="PP54" s="163"/>
      <c r="PQ54" s="163"/>
      <c r="PR54" s="163"/>
      <c r="PS54" s="163"/>
      <c r="PT54" s="163"/>
      <c r="PU54" s="163"/>
      <c r="PV54" s="163"/>
      <c r="PW54" s="163"/>
      <c r="PX54" s="163"/>
      <c r="PY54" s="163"/>
      <c r="PZ54" s="163"/>
      <c r="QA54" s="163"/>
      <c r="QB54" s="163"/>
      <c r="QC54" s="163"/>
      <c r="QD54" s="163"/>
      <c r="QE54" s="163"/>
      <c r="QF54" s="163"/>
      <c r="QG54" s="163"/>
      <c r="QH54" s="163"/>
      <c r="QI54" s="163"/>
      <c r="QJ54" s="163"/>
      <c r="QK54" s="163"/>
      <c r="QL54" s="163"/>
      <c r="QM54" s="163"/>
      <c r="QN54" s="163"/>
      <c r="QO54" s="163"/>
      <c r="QP54" s="163"/>
      <c r="QQ54" s="163"/>
      <c r="QR54" s="163"/>
      <c r="QS54" s="163"/>
      <c r="QT54" s="163"/>
      <c r="QU54" s="163"/>
      <c r="QV54" s="163"/>
      <c r="QW54" s="163"/>
      <c r="QX54" s="163"/>
      <c r="QY54" s="163"/>
      <c r="QZ54" s="163"/>
      <c r="RA54" s="163"/>
      <c r="RB54" s="163"/>
      <c r="RC54" s="163"/>
      <c r="RD54" s="163"/>
      <c r="RE54" s="163"/>
      <c r="RF54" s="163"/>
      <c r="RG54" s="163"/>
      <c r="RH54" s="163"/>
      <c r="RI54" s="163"/>
      <c r="RJ54" s="163"/>
      <c r="RK54" s="163"/>
      <c r="RL54" s="163"/>
      <c r="RM54" s="163"/>
      <c r="RN54" s="163"/>
      <c r="RO54" s="163"/>
      <c r="RP54" s="163"/>
      <c r="RQ54" s="163"/>
      <c r="RR54" s="163"/>
      <c r="RS54" s="163"/>
      <c r="RT54" s="163"/>
      <c r="RU54" s="163"/>
      <c r="RV54" s="163"/>
      <c r="RW54" s="163"/>
      <c r="RX54" s="163"/>
      <c r="RY54" s="163"/>
      <c r="RZ54" s="163"/>
      <c r="SA54" s="163"/>
      <c r="SB54" s="163"/>
      <c r="SC54" s="163"/>
      <c r="SD54" s="163"/>
      <c r="SE54" s="163"/>
      <c r="SF54" s="163"/>
      <c r="SG54" s="163"/>
      <c r="SH54" s="163"/>
      <c r="SI54" s="163"/>
      <c r="SJ54" s="163"/>
      <c r="SK54" s="163"/>
      <c r="SL54" s="163"/>
      <c r="SM54" s="163"/>
      <c r="SN54" s="163"/>
      <c r="SO54" s="163"/>
      <c r="SP54" s="163"/>
      <c r="SQ54" s="163"/>
      <c r="SR54" s="163"/>
      <c r="SS54" s="163"/>
      <c r="ST54" s="163"/>
      <c r="SU54" s="163"/>
      <c r="SV54" s="163"/>
      <c r="SW54" s="163"/>
      <c r="SX54" s="163"/>
      <c r="SY54" s="163"/>
      <c r="SZ54" s="163"/>
      <c r="TA54" s="163"/>
      <c r="TB54" s="163"/>
      <c r="TC54" s="163"/>
      <c r="TD54" s="163"/>
      <c r="TE54" s="163"/>
      <c r="TF54" s="163"/>
      <c r="TG54" s="163"/>
      <c r="TH54" s="163"/>
      <c r="TI54" s="163"/>
      <c r="TJ54" s="163"/>
      <c r="TK54" s="163"/>
      <c r="TL54" s="163"/>
      <c r="TM54" s="163"/>
      <c r="TN54" s="163"/>
      <c r="TO54" s="163"/>
      <c r="TP54" s="163"/>
      <c r="TQ54" s="163"/>
      <c r="TR54" s="163"/>
      <c r="TS54" s="163"/>
      <c r="TT54" s="163"/>
      <c r="TU54" s="163"/>
      <c r="TV54" s="163"/>
      <c r="TW54" s="163"/>
      <c r="TX54" s="163"/>
      <c r="TY54" s="163"/>
      <c r="TZ54" s="163"/>
      <c r="UA54" s="163"/>
      <c r="UB54" s="163"/>
      <c r="UC54" s="163"/>
      <c r="UD54" s="163"/>
      <c r="UE54" s="163"/>
      <c r="UF54" s="163"/>
      <c r="UG54" s="163"/>
      <c r="UH54" s="163"/>
      <c r="UI54" s="163"/>
      <c r="UJ54" s="163"/>
      <c r="UK54" s="163"/>
      <c r="UL54" s="163"/>
      <c r="UM54" s="163"/>
      <c r="UN54" s="163"/>
      <c r="UO54" s="163"/>
      <c r="UP54" s="163"/>
      <c r="UQ54" s="163"/>
      <c r="UR54" s="163"/>
      <c r="US54" s="163"/>
      <c r="UT54" s="163"/>
      <c r="UU54" s="163"/>
      <c r="UV54" s="163"/>
      <c r="UW54" s="163"/>
      <c r="UX54" s="163"/>
      <c r="UY54" s="163"/>
      <c r="UZ54" s="163"/>
      <c r="VA54" s="163"/>
      <c r="VB54" s="163"/>
      <c r="VC54" s="163"/>
      <c r="VD54" s="163"/>
      <c r="VE54" s="163"/>
      <c r="VF54" s="163"/>
      <c r="VG54" s="163"/>
      <c r="VH54" s="163"/>
      <c r="VI54" s="163"/>
      <c r="VJ54" s="163"/>
      <c r="VK54" s="163"/>
      <c r="VL54" s="163"/>
      <c r="VM54" s="163"/>
      <c r="VN54" s="163"/>
      <c r="VO54" s="163"/>
      <c r="VP54" s="163"/>
      <c r="VQ54" s="163"/>
      <c r="VR54" s="163"/>
      <c r="VS54" s="163"/>
      <c r="VT54" s="163"/>
      <c r="VU54" s="163"/>
      <c r="VV54" s="163"/>
      <c r="VW54" s="163"/>
      <c r="VX54" s="163"/>
      <c r="VY54" s="163"/>
      <c r="VZ54" s="163"/>
      <c r="WA54" s="163"/>
      <c r="WB54" s="163"/>
      <c r="WC54" s="163"/>
      <c r="WD54" s="163"/>
      <c r="WE54" s="163"/>
      <c r="WF54" s="163"/>
      <c r="WG54" s="163"/>
      <c r="WH54" s="163"/>
      <c r="WI54" s="163"/>
      <c r="WJ54" s="163"/>
      <c r="WK54" s="163"/>
      <c r="WL54" s="163"/>
      <c r="WM54" s="163"/>
      <c r="WN54" s="163"/>
      <c r="WO54" s="163"/>
      <c r="WP54" s="163"/>
      <c r="WQ54" s="163"/>
      <c r="WR54" s="163"/>
      <c r="WS54" s="163"/>
      <c r="WT54" s="163"/>
      <c r="WU54" s="163"/>
      <c r="WV54" s="163"/>
      <c r="WW54" s="163"/>
      <c r="WX54" s="163"/>
      <c r="WY54" s="163"/>
      <c r="WZ54" s="163"/>
      <c r="XA54" s="163"/>
      <c r="XB54" s="163"/>
      <c r="XC54" s="163"/>
      <c r="XD54" s="163"/>
      <c r="XE54" s="163"/>
      <c r="XF54" s="163"/>
      <c r="XG54" s="163"/>
      <c r="XH54" s="163"/>
      <c r="XI54" s="163"/>
      <c r="XJ54" s="163"/>
      <c r="XK54" s="163"/>
      <c r="XL54" s="163"/>
      <c r="XM54" s="163"/>
      <c r="XN54" s="163"/>
      <c r="XO54" s="163"/>
      <c r="XP54" s="163"/>
      <c r="XQ54" s="163"/>
      <c r="XR54" s="163"/>
      <c r="XS54" s="163"/>
      <c r="XT54" s="163"/>
      <c r="XU54" s="163"/>
      <c r="XV54" s="163"/>
      <c r="XW54" s="163"/>
      <c r="XX54" s="163"/>
      <c r="XY54" s="163"/>
      <c r="XZ54" s="163"/>
      <c r="YA54" s="163"/>
      <c r="YB54" s="163"/>
      <c r="YC54" s="163"/>
      <c r="YD54" s="163"/>
      <c r="YE54" s="163"/>
      <c r="YF54" s="163"/>
      <c r="YG54" s="163"/>
      <c r="YH54" s="163"/>
      <c r="YI54" s="163"/>
      <c r="YJ54" s="163"/>
      <c r="YK54" s="163"/>
      <c r="YL54" s="163"/>
      <c r="YM54" s="163"/>
      <c r="YN54" s="163"/>
      <c r="YO54" s="163"/>
      <c r="YP54" s="163"/>
      <c r="YQ54" s="163"/>
      <c r="YR54" s="163"/>
      <c r="YS54" s="163"/>
      <c r="YT54" s="163"/>
      <c r="YU54" s="163"/>
      <c r="YV54" s="163"/>
      <c r="YW54" s="163"/>
      <c r="YX54" s="163"/>
      <c r="YY54" s="163"/>
      <c r="YZ54" s="163"/>
      <c r="ZA54" s="163"/>
      <c r="ZB54" s="163"/>
      <c r="ZC54" s="163"/>
      <c r="ZD54" s="163"/>
      <c r="ZE54" s="163"/>
      <c r="ZF54" s="163"/>
      <c r="ZG54" s="163"/>
      <c r="ZH54" s="163"/>
      <c r="ZI54" s="163"/>
      <c r="ZJ54" s="163"/>
      <c r="ZK54" s="163"/>
      <c r="ZL54" s="163"/>
      <c r="ZM54" s="163"/>
      <c r="ZN54" s="163"/>
      <c r="ZO54" s="163"/>
      <c r="ZP54" s="163"/>
      <c r="ZQ54" s="163"/>
      <c r="ZR54" s="163"/>
      <c r="ZS54" s="163"/>
      <c r="ZT54" s="163"/>
      <c r="ZU54" s="163"/>
      <c r="ZV54" s="163"/>
      <c r="ZW54" s="163"/>
      <c r="ZX54" s="163"/>
      <c r="ZY54" s="163"/>
      <c r="ZZ54" s="163"/>
      <c r="AAA54" s="163"/>
      <c r="AAB54" s="163"/>
      <c r="AAC54" s="163"/>
      <c r="AAD54" s="163"/>
      <c r="AAE54" s="163"/>
      <c r="AAF54" s="163"/>
      <c r="AAG54" s="163"/>
      <c r="AAH54" s="163"/>
      <c r="AAI54" s="163"/>
      <c r="AAJ54" s="163"/>
      <c r="AAK54" s="163"/>
      <c r="AAL54" s="163"/>
      <c r="AAM54" s="163"/>
      <c r="AAN54" s="163"/>
      <c r="AAO54" s="163"/>
      <c r="AAP54" s="163"/>
      <c r="AAQ54" s="163"/>
      <c r="AAR54" s="163"/>
      <c r="AAS54" s="163"/>
      <c r="AAT54" s="163"/>
      <c r="AAU54" s="163"/>
      <c r="AAV54" s="163"/>
      <c r="AAW54" s="163"/>
      <c r="AAX54" s="163"/>
      <c r="AAY54" s="163"/>
      <c r="AAZ54" s="163"/>
      <c r="ABA54" s="163"/>
      <c r="ABB54" s="163"/>
      <c r="ABC54" s="163"/>
      <c r="ABD54" s="163"/>
      <c r="ABE54" s="163"/>
      <c r="ABF54" s="163"/>
      <c r="ABG54" s="163"/>
      <c r="ABH54" s="163"/>
      <c r="ABI54" s="163"/>
      <c r="ABJ54" s="163"/>
      <c r="ABK54" s="163"/>
      <c r="ABL54" s="163"/>
      <c r="ABM54" s="163"/>
      <c r="ABN54" s="163"/>
      <c r="ABO54" s="163"/>
      <c r="ABP54" s="163"/>
      <c r="ABQ54" s="163"/>
      <c r="ABR54" s="163"/>
      <c r="ABS54" s="163"/>
      <c r="ABT54" s="163"/>
      <c r="ABU54" s="163"/>
      <c r="ABV54" s="163"/>
      <c r="ABW54" s="163"/>
      <c r="ABX54" s="163"/>
      <c r="ABY54" s="163"/>
      <c r="ABZ54" s="163"/>
      <c r="ACA54" s="163"/>
      <c r="ACB54" s="163"/>
      <c r="ACC54" s="163"/>
      <c r="ACD54" s="163"/>
      <c r="ACE54" s="163"/>
      <c r="ACF54" s="163"/>
      <c r="ACG54" s="163"/>
      <c r="ACH54" s="163"/>
      <c r="ACI54" s="163"/>
      <c r="ACJ54" s="163"/>
      <c r="ACK54" s="163"/>
      <c r="ACL54" s="163"/>
      <c r="ACM54" s="163"/>
      <c r="ACN54" s="163"/>
      <c r="ACO54" s="163"/>
      <c r="ACP54" s="163"/>
      <c r="ACQ54" s="163"/>
      <c r="ACR54" s="163"/>
      <c r="ACS54" s="163"/>
      <c r="ACT54" s="163"/>
      <c r="ACU54" s="163"/>
      <c r="ACV54" s="163"/>
      <c r="ACW54" s="163"/>
      <c r="ACX54" s="163"/>
      <c r="ACY54" s="163"/>
      <c r="ACZ54" s="163"/>
      <c r="ADA54" s="163"/>
      <c r="ADB54" s="163"/>
      <c r="ADC54" s="163"/>
      <c r="ADD54" s="163"/>
      <c r="ADE54" s="163"/>
      <c r="ADF54" s="163"/>
      <c r="ADG54" s="163"/>
      <c r="ADH54" s="163"/>
      <c r="ADI54" s="163"/>
      <c r="ADJ54" s="163"/>
      <c r="ADK54" s="163"/>
      <c r="ADL54" s="163"/>
      <c r="ADM54" s="163"/>
      <c r="ADN54" s="163"/>
      <c r="ADO54" s="163"/>
      <c r="ADP54" s="163"/>
      <c r="ADQ54" s="163"/>
      <c r="ADR54" s="163"/>
      <c r="ADS54" s="163"/>
      <c r="ADT54" s="163"/>
      <c r="ADU54" s="163"/>
      <c r="ADV54" s="163"/>
      <c r="ADW54" s="163"/>
      <c r="ADX54" s="163"/>
      <c r="ADY54" s="163"/>
      <c r="ADZ54" s="163"/>
      <c r="AEA54" s="163"/>
      <c r="AEB54" s="163"/>
      <c r="AEC54" s="163"/>
      <c r="AED54" s="163"/>
      <c r="AEE54" s="163"/>
      <c r="AEF54" s="163"/>
      <c r="AEG54" s="163"/>
      <c r="AEH54" s="163"/>
      <c r="AEI54" s="163"/>
      <c r="AEJ54" s="163"/>
      <c r="AEK54" s="163"/>
      <c r="AEL54" s="163"/>
      <c r="AEM54" s="163"/>
      <c r="AEN54" s="163"/>
      <c r="AEO54" s="163"/>
      <c r="AEP54" s="163"/>
      <c r="AEQ54" s="163"/>
      <c r="AER54" s="163"/>
      <c r="AES54" s="163"/>
      <c r="AET54" s="163"/>
      <c r="AEU54" s="163"/>
      <c r="AEV54" s="163"/>
      <c r="AEW54" s="163"/>
      <c r="AEX54" s="163"/>
      <c r="AEY54" s="163"/>
      <c r="AEZ54" s="163"/>
      <c r="AFA54" s="163"/>
      <c r="AFB54" s="163"/>
      <c r="AFC54" s="163"/>
      <c r="AFD54" s="163"/>
      <c r="AFE54" s="163"/>
      <c r="AFF54" s="163"/>
      <c r="AFG54" s="163"/>
      <c r="AFH54" s="163"/>
      <c r="AFI54" s="163"/>
      <c r="AFJ54" s="163"/>
      <c r="AFK54" s="163"/>
      <c r="AFL54" s="163"/>
      <c r="AFM54" s="163"/>
      <c r="AFN54" s="163"/>
      <c r="AFO54" s="163"/>
      <c r="AFP54" s="163"/>
      <c r="AFQ54" s="163"/>
      <c r="AFR54" s="163"/>
      <c r="AFS54" s="163"/>
      <c r="AFT54" s="163"/>
      <c r="AFU54" s="163"/>
      <c r="AFV54" s="163"/>
      <c r="AFW54" s="163"/>
      <c r="AFX54" s="163"/>
      <c r="AFY54" s="163"/>
      <c r="AFZ54" s="163"/>
      <c r="AGA54" s="163"/>
      <c r="AGB54" s="163"/>
      <c r="AGC54" s="163"/>
      <c r="AGD54" s="163"/>
      <c r="AGE54" s="163"/>
      <c r="AGF54" s="163"/>
      <c r="AGG54" s="163"/>
      <c r="AGH54" s="163"/>
      <c r="AGI54" s="163"/>
      <c r="AGJ54" s="163"/>
      <c r="AGK54" s="163"/>
      <c r="AGL54" s="163"/>
      <c r="AGM54" s="163"/>
      <c r="AGN54" s="163"/>
      <c r="AGO54" s="163"/>
      <c r="AGP54" s="163"/>
      <c r="AGQ54" s="163"/>
      <c r="AGR54" s="163"/>
      <c r="AGS54" s="163"/>
      <c r="AGT54" s="163"/>
      <c r="AGU54" s="163"/>
      <c r="AGV54" s="163"/>
      <c r="AGW54" s="163"/>
      <c r="AGX54" s="163"/>
      <c r="AGY54" s="163"/>
      <c r="AGZ54" s="163"/>
      <c r="AHA54" s="163"/>
      <c r="AHB54" s="163"/>
      <c r="AHC54" s="163"/>
      <c r="AHD54" s="163"/>
      <c r="AHE54" s="163"/>
      <c r="AHF54" s="163"/>
      <c r="AHG54" s="163"/>
      <c r="AHH54" s="163"/>
      <c r="AHI54" s="163"/>
      <c r="AHJ54" s="163"/>
      <c r="AHK54" s="163"/>
      <c r="AHL54" s="163"/>
      <c r="AHM54" s="163"/>
      <c r="AHN54" s="163"/>
      <c r="AHO54" s="163"/>
      <c r="AHP54" s="163"/>
      <c r="AHQ54" s="163"/>
      <c r="AHR54" s="163"/>
      <c r="AHS54" s="163"/>
      <c r="AHT54" s="163"/>
      <c r="AHU54" s="163"/>
      <c r="AHV54" s="163"/>
      <c r="AHW54" s="163"/>
      <c r="AHX54" s="163"/>
      <c r="AHY54" s="163"/>
      <c r="AHZ54" s="163"/>
      <c r="AIA54" s="163"/>
      <c r="AIB54" s="163"/>
      <c r="AIC54" s="163"/>
      <c r="AID54" s="163"/>
      <c r="AIE54" s="163"/>
      <c r="AIF54" s="163"/>
      <c r="AIG54" s="163"/>
      <c r="AIH54" s="163"/>
      <c r="AII54" s="163"/>
      <c r="AIJ54" s="163"/>
      <c r="AIK54" s="163"/>
      <c r="AIL54" s="163"/>
      <c r="AIM54" s="163"/>
      <c r="AIN54" s="163"/>
      <c r="AIO54" s="163"/>
      <c r="AIP54" s="163"/>
      <c r="AIQ54" s="163"/>
      <c r="AIR54" s="163"/>
      <c r="AIS54" s="163"/>
      <c r="AIT54" s="163"/>
      <c r="AIU54" s="163"/>
      <c r="AIV54" s="163"/>
      <c r="AIW54" s="163"/>
      <c r="AIX54" s="163"/>
      <c r="AIY54" s="163"/>
      <c r="AIZ54" s="163"/>
      <c r="AJA54" s="163"/>
      <c r="AJB54" s="163"/>
      <c r="AJC54" s="163"/>
      <c r="AJD54" s="163"/>
      <c r="AJE54" s="163"/>
      <c r="AJF54" s="163"/>
      <c r="AJG54" s="163"/>
      <c r="AJH54" s="163"/>
      <c r="AJI54" s="163"/>
      <c r="AJJ54" s="163"/>
      <c r="AJK54" s="163"/>
      <c r="AJL54" s="163"/>
      <c r="AJM54" s="163"/>
      <c r="AJN54" s="163"/>
      <c r="AJO54" s="163"/>
      <c r="AJP54" s="163"/>
      <c r="AJQ54" s="163"/>
      <c r="AJR54" s="163"/>
      <c r="AJS54" s="163"/>
      <c r="AJT54" s="163"/>
      <c r="AJU54" s="163"/>
      <c r="AJV54" s="163"/>
      <c r="AJW54" s="163"/>
      <c r="AJX54" s="163"/>
      <c r="AJY54" s="163"/>
      <c r="AJZ54" s="163"/>
      <c r="AKA54" s="163"/>
      <c r="AKB54" s="163"/>
      <c r="AKC54" s="163"/>
      <c r="AKD54" s="163"/>
      <c r="AKE54" s="163"/>
      <c r="AKF54" s="163"/>
      <c r="AKG54" s="163"/>
      <c r="AKH54" s="163"/>
      <c r="AKI54" s="163"/>
      <c r="AKJ54" s="163"/>
      <c r="AKK54" s="163"/>
      <c r="AKL54" s="163"/>
      <c r="AKM54" s="163"/>
      <c r="AKN54" s="163"/>
      <c r="AKO54" s="163"/>
      <c r="AKP54" s="163"/>
      <c r="AKQ54" s="163"/>
      <c r="AKR54" s="163"/>
      <c r="AKS54" s="163"/>
      <c r="AKT54" s="163"/>
      <c r="AKU54" s="163"/>
      <c r="AKV54" s="163"/>
      <c r="AKW54" s="163"/>
      <c r="AKX54" s="163"/>
      <c r="AKY54" s="163"/>
      <c r="AKZ54" s="163"/>
      <c r="ALA54" s="163"/>
      <c r="ALB54" s="163"/>
      <c r="ALC54" s="163"/>
      <c r="ALD54" s="163"/>
      <c r="ALE54" s="163"/>
      <c r="ALF54" s="163"/>
      <c r="ALG54" s="163"/>
      <c r="ALH54" s="163"/>
      <c r="ALI54" s="163"/>
      <c r="ALJ54" s="163"/>
      <c r="ALK54" s="163"/>
      <c r="ALL54" s="163"/>
      <c r="ALM54" s="163"/>
      <c r="ALN54" s="163"/>
      <c r="ALO54" s="163"/>
      <c r="ALP54" s="163"/>
      <c r="ALQ54" s="163"/>
      <c r="ALR54" s="163"/>
      <c r="ALS54" s="163"/>
      <c r="ALT54" s="163"/>
      <c r="ALU54" s="163"/>
      <c r="ALV54" s="163"/>
      <c r="ALW54" s="163"/>
      <c r="ALX54" s="163"/>
      <c r="ALY54" s="163"/>
      <c r="ALZ54" s="163"/>
      <c r="AMA54" s="163"/>
      <c r="AMB54" s="163"/>
      <c r="AMC54" s="163"/>
      <c r="AMD54" s="163"/>
      <c r="AME54" s="163"/>
      <c r="AMF54" s="163"/>
      <c r="AMG54" s="163"/>
      <c r="AMH54" s="163"/>
      <c r="AMI54" s="163"/>
      <c r="AMJ54" s="163"/>
      <c r="AMK54" s="163"/>
      <c r="AML54" s="163"/>
      <c r="AMM54" s="163"/>
      <c r="AMN54" s="163"/>
      <c r="AMO54" s="163"/>
      <c r="AMP54" s="163"/>
      <c r="AMQ54" s="163"/>
      <c r="AMR54" s="163"/>
      <c r="AMS54" s="163"/>
      <c r="AMT54" s="163"/>
      <c r="AMU54" s="163"/>
      <c r="AMV54" s="163"/>
      <c r="AMW54" s="163"/>
      <c r="AMX54" s="163"/>
      <c r="AMY54" s="163"/>
      <c r="AMZ54" s="163"/>
      <c r="ANA54" s="163"/>
      <c r="ANB54" s="163"/>
      <c r="ANC54" s="163"/>
      <c r="AND54" s="163"/>
      <c r="ANE54" s="163"/>
      <c r="ANF54" s="163"/>
      <c r="ANG54" s="163"/>
      <c r="ANH54" s="163"/>
      <c r="ANI54" s="163"/>
      <c r="ANJ54" s="163"/>
      <c r="ANK54" s="163"/>
      <c r="ANL54" s="163"/>
      <c r="ANM54" s="163"/>
      <c r="ANN54" s="163"/>
      <c r="ANO54" s="163"/>
      <c r="ANP54" s="163"/>
      <c r="ANQ54" s="163"/>
      <c r="ANR54" s="163"/>
      <c r="ANS54" s="163"/>
      <c r="ANT54" s="163"/>
      <c r="ANU54" s="163"/>
      <c r="ANV54" s="163"/>
      <c r="ANW54" s="163"/>
      <c r="ANX54" s="163"/>
      <c r="ANY54" s="163"/>
      <c r="ANZ54" s="163"/>
      <c r="AOA54" s="163"/>
      <c r="AOB54" s="163"/>
      <c r="AOC54" s="163"/>
      <c r="AOD54" s="163"/>
      <c r="AOE54" s="163"/>
      <c r="AOF54" s="163"/>
      <c r="AOG54" s="163"/>
      <c r="AOH54" s="163"/>
      <c r="AOI54" s="163"/>
      <c r="AOJ54" s="163"/>
      <c r="AOK54" s="163"/>
      <c r="AOL54" s="163"/>
      <c r="AOM54" s="163"/>
      <c r="AON54" s="163"/>
      <c r="AOO54" s="163"/>
      <c r="AOP54" s="163"/>
      <c r="AOQ54" s="163"/>
      <c r="AOR54" s="163"/>
      <c r="AOS54" s="163"/>
      <c r="AOT54" s="163"/>
      <c r="AOU54" s="163"/>
      <c r="AOV54" s="163"/>
      <c r="AOW54" s="163"/>
      <c r="AOX54" s="163"/>
      <c r="AOY54" s="163"/>
      <c r="AOZ54" s="163"/>
      <c r="APA54" s="163"/>
      <c r="APB54" s="163"/>
      <c r="APC54" s="163"/>
      <c r="APD54" s="163"/>
      <c r="APE54" s="163"/>
      <c r="APF54" s="163"/>
      <c r="APG54" s="163"/>
      <c r="APH54" s="163"/>
      <c r="API54" s="163"/>
      <c r="APJ54" s="163"/>
      <c r="APK54" s="163"/>
      <c r="APL54" s="163"/>
      <c r="APM54" s="163"/>
      <c r="APN54" s="163"/>
      <c r="APO54" s="163"/>
      <c r="APP54" s="163"/>
      <c r="APQ54" s="163"/>
      <c r="APR54" s="163"/>
      <c r="APS54" s="163"/>
      <c r="APT54" s="163"/>
      <c r="APU54" s="163"/>
      <c r="APV54" s="163"/>
      <c r="APW54" s="163"/>
      <c r="APX54" s="163"/>
      <c r="APY54" s="163"/>
      <c r="APZ54" s="163"/>
      <c r="AQA54" s="163"/>
      <c r="AQB54" s="163"/>
      <c r="AQC54" s="163"/>
      <c r="AQD54" s="163"/>
      <c r="AQE54" s="163"/>
      <c r="AQF54" s="163"/>
      <c r="AQG54" s="163"/>
      <c r="AQH54" s="163"/>
      <c r="AQI54" s="163"/>
      <c r="AQJ54" s="163"/>
      <c r="AQK54" s="163"/>
      <c r="AQL54" s="163"/>
      <c r="AQM54" s="163"/>
      <c r="AQN54" s="163"/>
      <c r="AQO54" s="163"/>
      <c r="AQP54" s="163"/>
      <c r="AQQ54" s="163"/>
      <c r="AQR54" s="163"/>
      <c r="AQS54" s="163"/>
      <c r="AQT54" s="163"/>
      <c r="AQU54" s="163"/>
      <c r="AQV54" s="163"/>
      <c r="AQW54" s="163"/>
      <c r="AQX54" s="163"/>
      <c r="AQY54" s="163"/>
      <c r="AQZ54" s="163"/>
      <c r="ARA54" s="163"/>
      <c r="ARB54" s="163"/>
      <c r="ARC54" s="163"/>
      <c r="ARD54" s="163"/>
      <c r="ARE54" s="163"/>
      <c r="ARF54" s="163"/>
      <c r="ARG54" s="163"/>
      <c r="ARH54" s="163"/>
      <c r="ARI54" s="163"/>
      <c r="ARJ54" s="163"/>
      <c r="ARK54" s="163"/>
      <c r="ARL54" s="163"/>
      <c r="ARM54" s="163"/>
      <c r="ARN54" s="163"/>
      <c r="ARO54" s="163"/>
      <c r="ARP54" s="163"/>
      <c r="ARQ54" s="163"/>
      <c r="ARR54" s="163"/>
      <c r="ARS54" s="163"/>
      <c r="ART54" s="163"/>
      <c r="ARU54" s="163"/>
      <c r="ARV54" s="163"/>
      <c r="ARW54" s="163"/>
      <c r="ARX54" s="163"/>
      <c r="ARY54" s="163"/>
      <c r="ARZ54" s="163"/>
      <c r="ASA54" s="163"/>
      <c r="ASB54" s="163"/>
      <c r="ASC54" s="163"/>
      <c r="ASD54" s="163"/>
      <c r="ASE54" s="163"/>
      <c r="ASF54" s="163"/>
      <c r="ASG54" s="163"/>
      <c r="ASH54" s="163"/>
      <c r="ASI54" s="163"/>
      <c r="ASJ54" s="163"/>
      <c r="ASK54" s="163"/>
      <c r="ASL54" s="163"/>
      <c r="ASM54" s="163"/>
      <c r="ASN54" s="163"/>
      <c r="ASO54" s="163"/>
      <c r="ASP54" s="163"/>
      <c r="ASQ54" s="163"/>
      <c r="ASR54" s="163"/>
      <c r="ASS54" s="163"/>
      <c r="AST54" s="163"/>
      <c r="ASU54" s="163"/>
      <c r="ASV54" s="163"/>
      <c r="ASW54" s="163"/>
      <c r="ASX54" s="163"/>
      <c r="ASY54" s="163"/>
      <c r="ASZ54" s="163"/>
      <c r="ATA54" s="163"/>
      <c r="ATB54" s="163"/>
      <c r="ATC54" s="163"/>
      <c r="ATD54" s="163"/>
      <c r="ATE54" s="163"/>
      <c r="ATF54" s="163"/>
      <c r="ATG54" s="163"/>
      <c r="ATH54" s="163"/>
      <c r="ATI54" s="163"/>
      <c r="ATJ54" s="163"/>
      <c r="ATK54" s="163"/>
      <c r="ATL54" s="163"/>
      <c r="ATM54" s="163"/>
      <c r="ATN54" s="163"/>
      <c r="ATO54" s="163"/>
      <c r="ATP54" s="163"/>
      <c r="ATQ54" s="163"/>
      <c r="ATR54" s="163"/>
      <c r="ATS54" s="163"/>
      <c r="ATT54" s="163"/>
      <c r="ATU54" s="163"/>
      <c r="ATV54" s="163"/>
      <c r="ATW54" s="163"/>
      <c r="ATX54" s="163"/>
      <c r="ATY54" s="163"/>
      <c r="ATZ54" s="163"/>
      <c r="AUA54" s="163"/>
      <c r="AUB54" s="163"/>
      <c r="AUC54" s="163"/>
      <c r="AUD54" s="163"/>
      <c r="AUE54" s="163"/>
      <c r="AUF54" s="163"/>
      <c r="AUG54" s="163"/>
      <c r="AUH54" s="163"/>
      <c r="AUI54" s="163"/>
      <c r="AUJ54" s="163"/>
      <c r="AUK54" s="163"/>
      <c r="AUL54" s="163"/>
      <c r="AUM54" s="163"/>
      <c r="AUN54" s="163"/>
      <c r="AUO54" s="163"/>
      <c r="AUP54" s="163"/>
      <c r="AUQ54" s="163"/>
      <c r="AUR54" s="163"/>
      <c r="AUS54" s="163"/>
      <c r="AUT54" s="163"/>
      <c r="AUU54" s="163"/>
      <c r="AUV54" s="163"/>
      <c r="AUW54" s="163"/>
      <c r="AUX54" s="163"/>
      <c r="AUY54" s="163"/>
      <c r="AUZ54" s="163"/>
      <c r="AVA54" s="163"/>
      <c r="AVB54" s="163"/>
      <c r="AVC54" s="163"/>
      <c r="AVD54" s="163"/>
      <c r="AVE54" s="163"/>
      <c r="AVF54" s="163"/>
      <c r="AVG54" s="163"/>
      <c r="AVH54" s="163"/>
      <c r="AVI54" s="163"/>
      <c r="AVJ54" s="163"/>
      <c r="AVK54" s="163"/>
      <c r="AVL54" s="163"/>
      <c r="AVM54" s="163"/>
      <c r="AVN54" s="163"/>
      <c r="AVO54" s="163"/>
      <c r="AVP54" s="163"/>
      <c r="AVQ54" s="163"/>
      <c r="AVR54" s="163"/>
      <c r="AVS54" s="163"/>
      <c r="AVT54" s="163"/>
      <c r="AVU54" s="163"/>
      <c r="AVV54" s="163"/>
      <c r="AVW54" s="163"/>
      <c r="AVX54" s="163"/>
      <c r="AVY54" s="163"/>
      <c r="AVZ54" s="163"/>
      <c r="AWA54" s="163"/>
      <c r="AWB54" s="163"/>
      <c r="AWC54" s="163"/>
      <c r="AWD54" s="163"/>
      <c r="AWE54" s="163"/>
      <c r="AWF54" s="163"/>
      <c r="AWG54" s="163"/>
      <c r="AWH54" s="163"/>
      <c r="AWI54" s="163"/>
      <c r="AWJ54" s="163"/>
      <c r="AWK54" s="163"/>
      <c r="AWL54" s="163"/>
      <c r="AWM54" s="163"/>
      <c r="AWN54" s="163"/>
      <c r="AWO54" s="163"/>
      <c r="AWP54" s="163"/>
      <c r="AWQ54" s="163"/>
      <c r="AWR54" s="163"/>
      <c r="AWS54" s="163"/>
      <c r="AWT54" s="163"/>
      <c r="AWU54" s="163"/>
      <c r="AWV54" s="163"/>
      <c r="AWW54" s="163"/>
      <c r="AWX54" s="163"/>
      <c r="AWY54" s="163"/>
      <c r="AWZ54" s="163"/>
      <c r="AXA54" s="163"/>
      <c r="AXB54" s="163"/>
      <c r="AXC54" s="163"/>
      <c r="AXD54" s="163"/>
      <c r="AXE54" s="163"/>
      <c r="AXF54" s="163"/>
      <c r="AXG54" s="163"/>
      <c r="AXH54" s="163"/>
      <c r="AXI54" s="163"/>
      <c r="AXJ54" s="163"/>
      <c r="AXK54" s="163"/>
      <c r="AXL54" s="163"/>
      <c r="AXM54" s="163"/>
      <c r="AXN54" s="163"/>
      <c r="AXO54" s="163"/>
      <c r="AXP54" s="163"/>
      <c r="AXQ54" s="163"/>
      <c r="AXR54" s="163"/>
      <c r="AXS54" s="163"/>
      <c r="AXT54" s="163"/>
      <c r="AXU54" s="163"/>
      <c r="AXV54" s="163"/>
      <c r="AXW54" s="163"/>
      <c r="AXX54" s="163"/>
      <c r="AXY54" s="163"/>
      <c r="AXZ54" s="163"/>
      <c r="AYA54" s="163"/>
      <c r="AYB54" s="163"/>
      <c r="AYC54" s="163"/>
      <c r="AYD54" s="163"/>
      <c r="AYE54" s="163"/>
      <c r="AYF54" s="163"/>
      <c r="AYG54" s="163"/>
      <c r="AYH54" s="163"/>
      <c r="AYI54" s="163"/>
      <c r="AYJ54" s="163"/>
      <c r="AYK54" s="163"/>
      <c r="AYL54" s="163"/>
      <c r="AYM54" s="163"/>
      <c r="AYN54" s="163"/>
      <c r="AYO54" s="163"/>
      <c r="AYP54" s="163"/>
      <c r="AYQ54" s="163"/>
      <c r="AYR54" s="163"/>
      <c r="AYS54" s="163"/>
      <c r="AYT54" s="163"/>
      <c r="AYU54" s="163"/>
      <c r="AYV54" s="163"/>
      <c r="AYW54" s="163"/>
      <c r="AYX54" s="163"/>
      <c r="AYY54" s="163"/>
      <c r="AYZ54" s="163"/>
      <c r="AZA54" s="163"/>
      <c r="AZB54" s="163"/>
      <c r="AZC54" s="163"/>
      <c r="AZD54" s="163"/>
      <c r="AZE54" s="163"/>
      <c r="AZF54" s="163"/>
      <c r="AZG54" s="163"/>
      <c r="AZH54" s="163"/>
      <c r="AZI54" s="163"/>
      <c r="AZJ54" s="163"/>
      <c r="AZK54" s="163"/>
      <c r="AZL54" s="163"/>
      <c r="AZM54" s="163"/>
      <c r="AZN54" s="163"/>
      <c r="AZO54" s="163"/>
      <c r="AZP54" s="163"/>
      <c r="AZQ54" s="163"/>
      <c r="AZR54" s="163"/>
      <c r="AZS54" s="163"/>
      <c r="AZT54" s="163"/>
      <c r="AZU54" s="163"/>
      <c r="AZV54" s="163"/>
      <c r="AZW54" s="163"/>
      <c r="AZX54" s="163"/>
      <c r="AZY54" s="163"/>
      <c r="AZZ54" s="163"/>
      <c r="BAA54" s="163"/>
      <c r="BAB54" s="163"/>
      <c r="BAC54" s="163"/>
      <c r="BAD54" s="163"/>
      <c r="BAE54" s="163"/>
      <c r="BAF54" s="163"/>
      <c r="BAG54" s="163"/>
      <c r="BAH54" s="163"/>
      <c r="BAI54" s="163"/>
      <c r="BAJ54" s="163"/>
      <c r="BAK54" s="163"/>
      <c r="BAL54" s="163"/>
      <c r="BAM54" s="163"/>
      <c r="BAN54" s="163"/>
      <c r="BAO54" s="163"/>
      <c r="BAP54" s="163"/>
      <c r="BAQ54" s="163"/>
      <c r="BAR54" s="163"/>
      <c r="BAS54" s="163"/>
      <c r="BAT54" s="163"/>
      <c r="BAU54" s="163"/>
      <c r="BAV54" s="163"/>
      <c r="BAW54" s="163"/>
      <c r="BAX54" s="163"/>
      <c r="BAY54" s="163"/>
      <c r="BAZ54" s="163"/>
      <c r="BBA54" s="163"/>
      <c r="BBB54" s="163"/>
      <c r="BBC54" s="163"/>
      <c r="BBD54" s="163"/>
      <c r="BBE54" s="163"/>
      <c r="BBF54" s="163"/>
      <c r="BBG54" s="163"/>
      <c r="BBH54" s="163"/>
      <c r="BBI54" s="163"/>
      <c r="BBJ54" s="163"/>
      <c r="BBK54" s="163"/>
      <c r="BBL54" s="163"/>
      <c r="BBM54" s="163"/>
      <c r="BBN54" s="163"/>
      <c r="BBO54" s="163"/>
      <c r="BBP54" s="163"/>
      <c r="BBQ54" s="163"/>
      <c r="BBR54" s="163"/>
      <c r="BBS54" s="163"/>
      <c r="BBT54" s="163"/>
      <c r="BBU54" s="163"/>
      <c r="BBV54" s="163"/>
      <c r="BBW54" s="163"/>
      <c r="BBX54" s="163"/>
      <c r="BBY54" s="163"/>
      <c r="BBZ54" s="163"/>
      <c r="BCA54" s="163"/>
      <c r="BCB54" s="163"/>
      <c r="BCC54" s="163"/>
      <c r="BCD54" s="163"/>
      <c r="BCE54" s="163"/>
      <c r="BCF54" s="163"/>
      <c r="BCG54" s="163"/>
      <c r="BCH54" s="163"/>
      <c r="BCI54" s="163"/>
      <c r="BCJ54" s="163"/>
      <c r="BCK54" s="163"/>
      <c r="BCL54" s="163"/>
      <c r="BCM54" s="163"/>
      <c r="BCN54" s="163"/>
      <c r="BCO54" s="163"/>
      <c r="BCP54" s="163"/>
      <c r="BCQ54" s="163"/>
      <c r="BCR54" s="163"/>
      <c r="BCS54" s="163"/>
      <c r="BCT54" s="163"/>
      <c r="BCU54" s="163"/>
      <c r="BCV54" s="163"/>
      <c r="BCW54" s="163"/>
      <c r="BCX54" s="163"/>
      <c r="BCY54" s="163"/>
      <c r="BCZ54" s="163"/>
      <c r="BDA54" s="163"/>
      <c r="BDB54" s="163"/>
      <c r="BDC54" s="163"/>
      <c r="BDD54" s="163"/>
      <c r="BDE54" s="163"/>
      <c r="BDF54" s="163"/>
      <c r="BDG54" s="163"/>
      <c r="BDH54" s="163"/>
      <c r="BDI54" s="163"/>
      <c r="BDJ54" s="163"/>
      <c r="BDK54" s="163"/>
      <c r="BDL54" s="163"/>
      <c r="BDM54" s="163"/>
      <c r="BDN54" s="163"/>
      <c r="BDO54" s="163"/>
      <c r="BDP54" s="163"/>
      <c r="BDQ54" s="163"/>
      <c r="BDR54" s="163"/>
      <c r="BDS54" s="163"/>
      <c r="BDT54" s="163"/>
      <c r="BDU54" s="163"/>
      <c r="BDV54" s="163"/>
      <c r="BDW54" s="163"/>
      <c r="BDX54" s="163"/>
      <c r="BDY54" s="163"/>
      <c r="BDZ54" s="163"/>
      <c r="BEA54" s="163"/>
      <c r="BEB54" s="163"/>
      <c r="BEC54" s="163"/>
      <c r="BED54" s="163"/>
      <c r="BEE54" s="163"/>
      <c r="BEF54" s="163"/>
      <c r="BEG54" s="163"/>
      <c r="BEH54" s="163"/>
      <c r="BEI54" s="163"/>
      <c r="BEJ54" s="163"/>
      <c r="BEK54" s="163"/>
      <c r="BEL54" s="163"/>
      <c r="BEM54" s="163"/>
      <c r="BEN54" s="163"/>
      <c r="BEO54" s="163"/>
      <c r="BEP54" s="163"/>
      <c r="BEQ54" s="163"/>
      <c r="BER54" s="163"/>
      <c r="BES54" s="163"/>
      <c r="BET54" s="163"/>
      <c r="BEU54" s="163"/>
      <c r="BEV54" s="163"/>
      <c r="BEW54" s="163"/>
      <c r="BEX54" s="163"/>
      <c r="BEY54" s="163"/>
      <c r="BEZ54" s="163"/>
      <c r="BFA54" s="163"/>
      <c r="BFB54" s="163"/>
      <c r="BFC54" s="163"/>
      <c r="BFD54" s="163"/>
      <c r="BFE54" s="163"/>
      <c r="BFF54" s="163"/>
      <c r="BFG54" s="163"/>
      <c r="BFH54" s="163"/>
      <c r="BFI54" s="163"/>
      <c r="BFJ54" s="163"/>
      <c r="BFK54" s="163"/>
      <c r="BFL54" s="163"/>
      <c r="BFM54" s="163"/>
      <c r="BFN54" s="163"/>
      <c r="BFO54" s="163"/>
      <c r="BFP54" s="163"/>
      <c r="BFQ54" s="163"/>
      <c r="BFR54" s="163"/>
      <c r="BFS54" s="163"/>
      <c r="BFT54" s="163"/>
      <c r="BFU54" s="163"/>
      <c r="BFV54" s="163"/>
      <c r="BFW54" s="163"/>
      <c r="BFX54" s="163"/>
      <c r="BFY54" s="163"/>
      <c r="BFZ54" s="163"/>
      <c r="BGA54" s="163"/>
      <c r="BGB54" s="163"/>
      <c r="BGC54" s="163"/>
      <c r="BGD54" s="163"/>
      <c r="BGE54" s="163"/>
      <c r="BGF54" s="163"/>
      <c r="BGG54" s="163"/>
      <c r="BGH54" s="163"/>
      <c r="BGI54" s="163"/>
      <c r="BGJ54" s="163"/>
      <c r="BGK54" s="163"/>
      <c r="BGL54" s="163"/>
      <c r="BGM54" s="163"/>
      <c r="BGN54" s="163"/>
      <c r="BGO54" s="163"/>
      <c r="BGP54" s="163"/>
      <c r="BGQ54" s="163"/>
      <c r="BGR54" s="163"/>
      <c r="BGS54" s="163"/>
      <c r="BGT54" s="163"/>
      <c r="BGU54" s="163"/>
      <c r="BGV54" s="163"/>
      <c r="BGW54" s="163"/>
      <c r="BGX54" s="163"/>
      <c r="BGY54" s="163"/>
      <c r="BGZ54" s="163"/>
      <c r="BHA54" s="163"/>
      <c r="BHB54" s="163"/>
      <c r="BHC54" s="163"/>
      <c r="BHD54" s="163"/>
      <c r="BHE54" s="163"/>
      <c r="BHF54" s="163"/>
      <c r="BHG54" s="163"/>
      <c r="BHH54" s="163"/>
      <c r="BHI54" s="163"/>
      <c r="BHJ54" s="163"/>
      <c r="BHK54" s="163"/>
      <c r="BHL54" s="163"/>
      <c r="BHM54" s="163"/>
      <c r="BHN54" s="163"/>
      <c r="BHO54" s="163"/>
      <c r="BHP54" s="163"/>
      <c r="BHQ54" s="163"/>
      <c r="BHR54" s="163"/>
      <c r="BHS54" s="163"/>
      <c r="BHT54" s="163"/>
      <c r="BHU54" s="163"/>
      <c r="BHV54" s="163"/>
      <c r="BHW54" s="163"/>
      <c r="BHX54" s="163"/>
      <c r="BHY54" s="163"/>
      <c r="BHZ54" s="163"/>
      <c r="BIA54" s="163"/>
      <c r="BIB54" s="163"/>
      <c r="BIC54" s="163"/>
      <c r="BID54" s="163"/>
      <c r="BIE54" s="163"/>
      <c r="BIF54" s="163"/>
      <c r="BIG54" s="163"/>
      <c r="BIH54" s="163"/>
      <c r="BII54" s="163"/>
      <c r="BIJ54" s="163"/>
      <c r="BIK54" s="163"/>
      <c r="BIL54" s="163"/>
      <c r="BIM54" s="163"/>
      <c r="BIN54" s="163"/>
      <c r="BIO54" s="163"/>
      <c r="BIP54" s="163"/>
      <c r="BIQ54" s="163"/>
      <c r="BIR54" s="163"/>
      <c r="BIS54" s="163"/>
      <c r="BIT54" s="163"/>
      <c r="BIU54" s="163"/>
      <c r="BIV54" s="163"/>
      <c r="BIW54" s="163"/>
      <c r="BIX54" s="163"/>
      <c r="BIY54" s="163"/>
      <c r="BIZ54" s="163"/>
      <c r="BJA54" s="163"/>
      <c r="BJB54" s="163"/>
      <c r="BJC54" s="163"/>
      <c r="BJD54" s="163"/>
      <c r="BJE54" s="163"/>
      <c r="BJF54" s="163"/>
      <c r="BJG54" s="163"/>
      <c r="BJH54" s="163"/>
      <c r="BJI54" s="163"/>
      <c r="BJJ54" s="163"/>
      <c r="BJK54" s="163"/>
      <c r="BJL54" s="163"/>
      <c r="BJM54" s="163"/>
      <c r="BJN54" s="163"/>
      <c r="BJO54" s="163"/>
      <c r="BJP54" s="163"/>
      <c r="BJQ54" s="163"/>
      <c r="BJR54" s="163"/>
      <c r="BJS54" s="163"/>
      <c r="BJT54" s="163"/>
      <c r="BJU54" s="163"/>
      <c r="BJV54" s="163"/>
      <c r="BJW54" s="163"/>
      <c r="BJX54" s="163"/>
      <c r="BJY54" s="163"/>
      <c r="BJZ54" s="163"/>
      <c r="BKA54" s="163"/>
      <c r="BKB54" s="163"/>
      <c r="BKC54" s="163"/>
      <c r="BKD54" s="163"/>
      <c r="BKE54" s="163"/>
      <c r="BKF54" s="163"/>
      <c r="BKG54" s="163"/>
      <c r="BKH54" s="163"/>
      <c r="BKI54" s="163"/>
      <c r="BKJ54" s="163"/>
      <c r="BKK54" s="163"/>
      <c r="BKL54" s="163"/>
      <c r="BKM54" s="163"/>
      <c r="BKN54" s="163"/>
      <c r="BKO54" s="163"/>
      <c r="BKP54" s="163"/>
      <c r="BKQ54" s="163"/>
      <c r="BKR54" s="163"/>
      <c r="BKS54" s="163"/>
      <c r="BKT54" s="163"/>
      <c r="BKU54" s="163"/>
      <c r="BKV54" s="163"/>
      <c r="BKW54" s="163"/>
      <c r="BKX54" s="163"/>
      <c r="BKY54" s="163"/>
      <c r="BKZ54" s="163"/>
      <c r="BLA54" s="163"/>
      <c r="BLB54" s="163"/>
      <c r="BLC54" s="163"/>
      <c r="BLD54" s="163"/>
      <c r="BLE54" s="163"/>
      <c r="BLF54" s="163"/>
      <c r="BLG54" s="163"/>
      <c r="BLH54" s="163"/>
      <c r="BLI54" s="163"/>
      <c r="BLJ54" s="163"/>
      <c r="BLK54" s="163"/>
      <c r="BLL54" s="163"/>
      <c r="BLM54" s="163"/>
      <c r="BLN54" s="163"/>
      <c r="BLO54" s="163"/>
      <c r="BLP54" s="163"/>
      <c r="BLQ54" s="163"/>
      <c r="BLR54" s="163"/>
      <c r="BLS54" s="163"/>
      <c r="BLT54" s="163"/>
      <c r="BLU54" s="163"/>
      <c r="BLV54" s="163"/>
      <c r="BLW54" s="163"/>
      <c r="BLX54" s="163"/>
      <c r="BLY54" s="163"/>
      <c r="BLZ54" s="163"/>
      <c r="BMA54" s="163"/>
      <c r="BMB54" s="163"/>
      <c r="BMC54" s="163"/>
      <c r="BMD54" s="163"/>
      <c r="BME54" s="163"/>
      <c r="BMF54" s="163"/>
      <c r="BMG54" s="163"/>
      <c r="BMH54" s="163"/>
      <c r="BMI54" s="163"/>
      <c r="BMJ54" s="163"/>
      <c r="BMK54" s="163"/>
      <c r="BML54" s="163"/>
      <c r="BMM54" s="163"/>
      <c r="BMN54" s="163"/>
      <c r="BMO54" s="163"/>
      <c r="BMP54" s="163"/>
      <c r="BMQ54" s="163"/>
      <c r="BMR54" s="163"/>
      <c r="BMS54" s="163"/>
      <c r="BMT54" s="163"/>
      <c r="BMU54" s="163"/>
      <c r="BMV54" s="163"/>
      <c r="BMW54" s="163"/>
      <c r="BMX54" s="163"/>
      <c r="BMY54" s="163"/>
      <c r="BMZ54" s="163"/>
      <c r="BNA54" s="163"/>
      <c r="BNB54" s="163"/>
      <c r="BNC54" s="163"/>
      <c r="BND54" s="163"/>
      <c r="BNE54" s="163"/>
      <c r="BNF54" s="163"/>
      <c r="BNG54" s="163"/>
      <c r="BNH54" s="163"/>
      <c r="BNI54" s="163"/>
      <c r="BNJ54" s="163"/>
      <c r="BNK54" s="163"/>
      <c r="BNL54" s="163"/>
      <c r="BNM54" s="163"/>
      <c r="BNN54" s="163"/>
      <c r="BNO54" s="163"/>
      <c r="BNP54" s="163"/>
      <c r="BNQ54" s="163"/>
      <c r="BNR54" s="163"/>
      <c r="BNS54" s="163"/>
      <c r="BNT54" s="163"/>
      <c r="BNU54" s="163"/>
      <c r="BNV54" s="163"/>
      <c r="BNW54" s="163"/>
      <c r="BNX54" s="163"/>
      <c r="BNY54" s="163"/>
      <c r="BNZ54" s="163"/>
      <c r="BOA54" s="163"/>
      <c r="BOB54" s="163"/>
      <c r="BOC54" s="163"/>
      <c r="BOD54" s="163"/>
      <c r="BOE54" s="163"/>
      <c r="BOF54" s="163"/>
      <c r="BOG54" s="163"/>
      <c r="BOH54" s="163"/>
      <c r="BOI54" s="163"/>
      <c r="BOJ54" s="163"/>
      <c r="BOK54" s="163"/>
      <c r="BOL54" s="163"/>
      <c r="BOM54" s="163"/>
      <c r="BON54" s="163"/>
      <c r="BOO54" s="163"/>
      <c r="BOP54" s="163"/>
      <c r="BOQ54" s="163"/>
      <c r="BOR54" s="163"/>
      <c r="BOS54" s="163"/>
      <c r="BOT54" s="163"/>
      <c r="BOU54" s="163"/>
      <c r="BOV54" s="163"/>
      <c r="BOW54" s="163"/>
      <c r="BOX54" s="163"/>
      <c r="BOY54" s="163"/>
      <c r="BOZ54" s="163"/>
      <c r="BPA54" s="163"/>
      <c r="BPB54" s="163"/>
      <c r="BPC54" s="163"/>
      <c r="BPD54" s="163"/>
      <c r="BPE54" s="163"/>
      <c r="BPF54" s="163"/>
      <c r="BPG54" s="163"/>
      <c r="BPH54" s="163"/>
      <c r="BPI54" s="163"/>
      <c r="BPJ54" s="163"/>
      <c r="BPK54" s="163"/>
      <c r="BPL54" s="163"/>
      <c r="BPM54" s="163"/>
      <c r="BPN54" s="163"/>
      <c r="BPO54" s="163"/>
      <c r="BPP54" s="163"/>
      <c r="BPQ54" s="163"/>
      <c r="BPR54" s="163"/>
      <c r="BPS54" s="163"/>
      <c r="BPT54" s="163"/>
      <c r="BPU54" s="163"/>
      <c r="BPV54" s="163"/>
      <c r="BPW54" s="163"/>
      <c r="BPX54" s="163"/>
      <c r="BPY54" s="163"/>
      <c r="BPZ54" s="163"/>
      <c r="BQA54" s="163"/>
      <c r="BQB54" s="163"/>
      <c r="BQC54" s="163"/>
      <c r="BQD54" s="163"/>
      <c r="BQE54" s="163"/>
      <c r="BQF54" s="163"/>
      <c r="BQG54" s="163"/>
      <c r="BQH54" s="163"/>
      <c r="BQI54" s="163"/>
      <c r="BQJ54" s="163"/>
      <c r="BQK54" s="163"/>
      <c r="BQL54" s="163"/>
      <c r="BQM54" s="163"/>
      <c r="BQN54" s="163"/>
      <c r="BQO54" s="163"/>
      <c r="BQP54" s="163"/>
      <c r="BQQ54" s="163"/>
      <c r="BQR54" s="163"/>
      <c r="BQS54" s="163"/>
      <c r="BQT54" s="163"/>
      <c r="BQU54" s="163"/>
      <c r="BQV54" s="163"/>
      <c r="BQW54" s="163"/>
      <c r="BQX54" s="163"/>
      <c r="BQY54" s="163"/>
      <c r="BQZ54" s="163"/>
      <c r="BRA54" s="163"/>
      <c r="BRB54" s="163"/>
      <c r="BRC54" s="163"/>
      <c r="BRD54" s="163"/>
      <c r="BRE54" s="163"/>
      <c r="BRF54" s="163"/>
      <c r="BRG54" s="163"/>
      <c r="BRH54" s="163"/>
      <c r="BRI54" s="163"/>
      <c r="BRJ54" s="163"/>
      <c r="BRK54" s="163"/>
      <c r="BRL54" s="163"/>
      <c r="BRM54" s="163"/>
      <c r="BRN54" s="163"/>
      <c r="BRO54" s="163"/>
      <c r="BRP54" s="163"/>
      <c r="BRQ54" s="163"/>
      <c r="BRR54" s="163"/>
      <c r="BRS54" s="163"/>
      <c r="BRT54" s="163"/>
      <c r="BRU54" s="163"/>
      <c r="BRV54" s="163"/>
      <c r="BRW54" s="163"/>
      <c r="BRX54" s="163"/>
      <c r="BRY54" s="163"/>
      <c r="BRZ54" s="163"/>
      <c r="BSA54" s="163"/>
      <c r="BSB54" s="163"/>
      <c r="BSC54" s="163"/>
      <c r="BSD54" s="163"/>
      <c r="BSE54" s="163"/>
      <c r="BSF54" s="163"/>
      <c r="BSG54" s="163"/>
      <c r="BSH54" s="163"/>
      <c r="BSI54" s="163"/>
      <c r="BSJ54" s="163"/>
      <c r="BSK54" s="163"/>
      <c r="BSL54" s="163"/>
      <c r="BSM54" s="163"/>
      <c r="BSN54" s="163"/>
      <c r="BSO54" s="163"/>
      <c r="BSP54" s="163"/>
      <c r="BSQ54" s="163"/>
      <c r="BSR54" s="163"/>
      <c r="BSS54" s="163"/>
      <c r="BST54" s="163"/>
      <c r="BSU54" s="163"/>
      <c r="BSV54" s="163"/>
      <c r="BSW54" s="163"/>
      <c r="BSX54" s="163"/>
      <c r="BSY54" s="163"/>
      <c r="BSZ54" s="163"/>
      <c r="BTA54" s="163"/>
      <c r="BTB54" s="163"/>
      <c r="BTC54" s="163"/>
      <c r="BTD54" s="163"/>
      <c r="BTE54" s="163"/>
      <c r="BTF54" s="163"/>
      <c r="BTG54" s="163"/>
      <c r="BTH54" s="163"/>
      <c r="BTI54" s="163"/>
      <c r="BTJ54" s="163"/>
      <c r="BTK54" s="163"/>
      <c r="BTL54" s="163"/>
      <c r="BTM54" s="163"/>
      <c r="BTN54" s="163"/>
      <c r="BTO54" s="163"/>
      <c r="BTP54" s="163"/>
      <c r="BTQ54" s="163"/>
      <c r="BTR54" s="163"/>
      <c r="BTS54" s="163"/>
      <c r="BTT54" s="163"/>
      <c r="BTU54" s="163"/>
      <c r="BTV54" s="163"/>
      <c r="BTW54" s="163"/>
      <c r="BTX54" s="163"/>
      <c r="BTY54" s="163"/>
      <c r="BTZ54" s="163"/>
      <c r="BUA54" s="163"/>
      <c r="BUB54" s="163"/>
      <c r="BUC54" s="163"/>
      <c r="BUD54" s="163"/>
      <c r="BUE54" s="163"/>
      <c r="BUF54" s="163"/>
      <c r="BUG54" s="163"/>
      <c r="BUH54" s="163"/>
      <c r="BUI54" s="163"/>
      <c r="BUJ54" s="163"/>
      <c r="BUK54" s="163"/>
      <c r="BUL54" s="163"/>
      <c r="BUM54" s="163"/>
      <c r="BUN54" s="163"/>
      <c r="BUO54" s="163"/>
      <c r="BUP54" s="163"/>
      <c r="BUQ54" s="163"/>
      <c r="BUR54" s="163"/>
      <c r="BUS54" s="163"/>
      <c r="BUT54" s="163"/>
      <c r="BUU54" s="163"/>
      <c r="BUV54" s="163"/>
      <c r="BUW54" s="163"/>
      <c r="BUX54" s="163"/>
      <c r="BUY54" s="163"/>
      <c r="BUZ54" s="163"/>
      <c r="BVA54" s="163"/>
      <c r="BVB54" s="163"/>
      <c r="BVC54" s="163"/>
      <c r="BVD54" s="163"/>
      <c r="BVE54" s="163"/>
      <c r="BVF54" s="163"/>
      <c r="BVG54" s="163"/>
      <c r="BVH54" s="163"/>
      <c r="BVI54" s="163"/>
      <c r="BVJ54" s="163"/>
      <c r="BVK54" s="163"/>
      <c r="BVL54" s="163"/>
      <c r="BVM54" s="163"/>
      <c r="BVN54" s="163"/>
      <c r="BVO54" s="163"/>
      <c r="BVP54" s="163"/>
      <c r="BVQ54" s="163"/>
      <c r="BVR54" s="163"/>
      <c r="BVS54" s="163"/>
      <c r="BVT54" s="163"/>
      <c r="BVU54" s="163"/>
      <c r="BVV54" s="163"/>
      <c r="BVW54" s="163"/>
      <c r="BVX54" s="163"/>
      <c r="BVY54" s="163"/>
      <c r="BVZ54" s="163"/>
      <c r="BWA54" s="163"/>
      <c r="BWB54" s="163"/>
      <c r="BWC54" s="163"/>
      <c r="BWD54" s="163"/>
      <c r="BWE54" s="163"/>
      <c r="BWF54" s="163"/>
      <c r="BWG54" s="163"/>
      <c r="BWH54" s="163"/>
      <c r="BWI54" s="163"/>
      <c r="BWJ54" s="163"/>
      <c r="BWK54" s="163"/>
      <c r="BWL54" s="163"/>
      <c r="BWM54" s="163"/>
      <c r="BWN54" s="163"/>
      <c r="BWO54" s="163"/>
      <c r="BWP54" s="163"/>
      <c r="BWQ54" s="163"/>
      <c r="BWR54" s="163"/>
      <c r="BWS54" s="163"/>
      <c r="BWT54" s="163"/>
      <c r="BWU54" s="163"/>
      <c r="BWV54" s="163"/>
      <c r="BWW54" s="163"/>
      <c r="BWX54" s="163"/>
      <c r="BWY54" s="163"/>
      <c r="BWZ54" s="163"/>
      <c r="BXA54" s="163"/>
      <c r="BXB54" s="163"/>
      <c r="BXC54" s="163"/>
      <c r="BXD54" s="163"/>
      <c r="BXE54" s="163"/>
      <c r="BXF54" s="163"/>
      <c r="BXG54" s="163"/>
      <c r="BXH54" s="163"/>
      <c r="BXI54" s="163"/>
      <c r="BXJ54" s="163"/>
      <c r="BXK54" s="163"/>
      <c r="BXL54" s="163"/>
      <c r="BXM54" s="163"/>
      <c r="BXN54" s="163"/>
      <c r="BXO54" s="163"/>
      <c r="BXP54" s="163"/>
      <c r="BXQ54" s="163"/>
      <c r="BXR54" s="163"/>
      <c r="BXS54" s="163"/>
      <c r="BXT54" s="163"/>
      <c r="BXU54" s="163"/>
      <c r="BXV54" s="163"/>
      <c r="BXW54" s="163"/>
      <c r="BXX54" s="163"/>
      <c r="BXY54" s="163"/>
      <c r="BXZ54" s="163"/>
      <c r="BYA54" s="163"/>
      <c r="BYB54" s="163"/>
      <c r="BYC54" s="163"/>
      <c r="BYD54" s="163"/>
      <c r="BYE54" s="163"/>
      <c r="BYF54" s="163"/>
      <c r="BYG54" s="163"/>
      <c r="BYH54" s="163"/>
      <c r="BYI54" s="163"/>
      <c r="BYJ54" s="163"/>
      <c r="BYK54" s="163"/>
      <c r="BYL54" s="163"/>
      <c r="BYM54" s="163"/>
      <c r="BYN54" s="163"/>
      <c r="BYO54" s="163"/>
      <c r="BYP54" s="163"/>
      <c r="BYQ54" s="163"/>
      <c r="BYR54" s="163"/>
      <c r="BYS54" s="163"/>
      <c r="BYT54" s="163"/>
      <c r="BYU54" s="163"/>
      <c r="BYV54" s="163"/>
      <c r="BYW54" s="163"/>
      <c r="BYX54" s="163"/>
      <c r="BYY54" s="163"/>
      <c r="BYZ54" s="163"/>
      <c r="BZA54" s="163"/>
      <c r="BZB54" s="163"/>
      <c r="BZC54" s="163"/>
      <c r="BZD54" s="163"/>
      <c r="BZE54" s="163"/>
      <c r="BZF54" s="163"/>
      <c r="BZG54" s="163"/>
      <c r="BZH54" s="163"/>
      <c r="BZI54" s="163"/>
      <c r="BZJ54" s="163"/>
      <c r="BZK54" s="163"/>
      <c r="BZL54" s="163"/>
      <c r="BZM54" s="163"/>
      <c r="BZN54" s="163"/>
      <c r="BZO54" s="163"/>
      <c r="BZP54" s="163"/>
      <c r="BZQ54" s="163"/>
      <c r="BZR54" s="163"/>
      <c r="BZS54" s="163"/>
      <c r="BZT54" s="163"/>
      <c r="BZU54" s="163"/>
      <c r="BZV54" s="163"/>
      <c r="BZW54" s="163"/>
      <c r="BZX54" s="163"/>
      <c r="BZY54" s="163"/>
      <c r="BZZ54" s="163"/>
      <c r="CAA54" s="163"/>
      <c r="CAB54" s="163"/>
      <c r="CAC54" s="163"/>
      <c r="CAD54" s="163"/>
      <c r="CAE54" s="163"/>
      <c r="CAF54" s="163"/>
      <c r="CAG54" s="163"/>
      <c r="CAH54" s="163"/>
      <c r="CAI54" s="163"/>
      <c r="CAJ54" s="163"/>
      <c r="CAK54" s="163"/>
      <c r="CAL54" s="163"/>
      <c r="CAM54" s="163"/>
      <c r="CAN54" s="163"/>
      <c r="CAO54" s="163"/>
      <c r="CAP54" s="163"/>
      <c r="CAQ54" s="163"/>
      <c r="CAR54" s="163"/>
      <c r="CAS54" s="163"/>
      <c r="CAT54" s="163"/>
      <c r="CAU54" s="163"/>
      <c r="CAV54" s="163"/>
      <c r="CAW54" s="163"/>
      <c r="CAX54" s="163"/>
      <c r="CAY54" s="163"/>
      <c r="CAZ54" s="163"/>
      <c r="CBA54" s="163"/>
      <c r="CBB54" s="163"/>
      <c r="CBC54" s="163"/>
      <c r="CBD54" s="163"/>
      <c r="CBE54" s="163"/>
      <c r="CBF54" s="163"/>
      <c r="CBG54" s="163"/>
      <c r="CBH54" s="163"/>
      <c r="CBI54" s="163"/>
      <c r="CBJ54" s="163"/>
      <c r="CBK54" s="163"/>
      <c r="CBL54" s="163"/>
      <c r="CBM54" s="163"/>
      <c r="CBN54" s="163"/>
      <c r="CBO54" s="163"/>
      <c r="CBP54" s="163"/>
      <c r="CBQ54" s="163"/>
      <c r="CBR54" s="163"/>
      <c r="CBS54" s="163"/>
      <c r="CBT54" s="163"/>
      <c r="CBU54" s="163"/>
      <c r="CBV54" s="163"/>
      <c r="CBW54" s="163"/>
      <c r="CBX54" s="163"/>
      <c r="CBY54" s="163"/>
      <c r="CBZ54" s="163"/>
      <c r="CCA54" s="163"/>
      <c r="CCB54" s="163"/>
      <c r="CCC54" s="163"/>
      <c r="CCD54" s="163"/>
      <c r="CCE54" s="163"/>
      <c r="CCF54" s="163"/>
      <c r="CCG54" s="163"/>
      <c r="CCH54" s="163"/>
      <c r="CCI54" s="163"/>
      <c r="CCJ54" s="163"/>
      <c r="CCK54" s="163"/>
      <c r="CCL54" s="163"/>
      <c r="CCM54" s="163"/>
      <c r="CCN54" s="163"/>
      <c r="CCO54" s="163"/>
      <c r="CCP54" s="163"/>
      <c r="CCQ54" s="163"/>
      <c r="CCR54" s="163"/>
      <c r="CCS54" s="163"/>
      <c r="CCT54" s="163"/>
      <c r="CCU54" s="163"/>
      <c r="CCV54" s="163"/>
      <c r="CCW54" s="163"/>
      <c r="CCX54" s="163"/>
      <c r="CCY54" s="163"/>
      <c r="CCZ54" s="163"/>
      <c r="CDA54" s="163"/>
      <c r="CDB54" s="163"/>
      <c r="CDC54" s="163"/>
      <c r="CDD54" s="163"/>
      <c r="CDE54" s="163"/>
      <c r="CDF54" s="163"/>
      <c r="CDG54" s="163"/>
      <c r="CDH54" s="163"/>
      <c r="CDI54" s="163"/>
      <c r="CDJ54" s="163"/>
      <c r="CDK54" s="163"/>
      <c r="CDL54" s="163"/>
      <c r="CDM54" s="163"/>
      <c r="CDN54" s="163"/>
      <c r="CDO54" s="163"/>
      <c r="CDP54" s="163"/>
      <c r="CDQ54" s="163"/>
      <c r="CDR54" s="163"/>
      <c r="CDS54" s="163"/>
      <c r="CDT54" s="163"/>
      <c r="CDU54" s="163"/>
      <c r="CDV54" s="163"/>
      <c r="CDW54" s="163"/>
      <c r="CDX54" s="163"/>
      <c r="CDY54" s="163"/>
      <c r="CDZ54" s="163"/>
      <c r="CEA54" s="163"/>
      <c r="CEB54" s="163"/>
      <c r="CEC54" s="163"/>
      <c r="CED54" s="163"/>
      <c r="CEE54" s="163"/>
      <c r="CEF54" s="163"/>
      <c r="CEG54" s="163"/>
      <c r="CEH54" s="163"/>
      <c r="CEI54" s="163"/>
      <c r="CEJ54" s="163"/>
      <c r="CEK54" s="163"/>
      <c r="CEL54" s="163"/>
      <c r="CEM54" s="163"/>
      <c r="CEN54" s="163"/>
      <c r="CEO54" s="163"/>
      <c r="CEP54" s="163"/>
      <c r="CEQ54" s="163"/>
      <c r="CER54" s="163"/>
      <c r="CES54" s="163"/>
      <c r="CET54" s="163"/>
      <c r="CEU54" s="163"/>
      <c r="CEV54" s="163"/>
      <c r="CEW54" s="163"/>
      <c r="CEX54" s="163"/>
      <c r="CEY54" s="163"/>
      <c r="CEZ54" s="163"/>
      <c r="CFA54" s="163"/>
      <c r="CFB54" s="163"/>
      <c r="CFC54" s="163"/>
      <c r="CFD54" s="163"/>
      <c r="CFE54" s="163"/>
      <c r="CFF54" s="163"/>
      <c r="CFG54" s="163"/>
      <c r="CFH54" s="163"/>
      <c r="CFI54" s="163"/>
      <c r="CFJ54" s="163"/>
      <c r="CFK54" s="163"/>
      <c r="CFL54" s="163"/>
      <c r="CFM54" s="163"/>
      <c r="CFN54" s="163"/>
      <c r="CFO54" s="163"/>
      <c r="CFP54" s="163"/>
      <c r="CFQ54" s="163"/>
      <c r="CFR54" s="163"/>
      <c r="CFS54" s="163"/>
      <c r="CFT54" s="163"/>
      <c r="CFU54" s="163"/>
      <c r="CFV54" s="163"/>
      <c r="CFW54" s="163"/>
      <c r="CFX54" s="163"/>
      <c r="CFY54" s="163"/>
      <c r="CFZ54" s="163"/>
      <c r="CGA54" s="163"/>
      <c r="CGB54" s="163"/>
      <c r="CGC54" s="163"/>
      <c r="CGD54" s="163"/>
      <c r="CGE54" s="163"/>
      <c r="CGF54" s="163"/>
      <c r="CGG54" s="163"/>
      <c r="CGH54" s="163"/>
      <c r="CGI54" s="163"/>
      <c r="CGJ54" s="163"/>
      <c r="CGK54" s="163"/>
      <c r="CGL54" s="163"/>
      <c r="CGM54" s="163"/>
      <c r="CGN54" s="163"/>
      <c r="CGO54" s="163"/>
      <c r="CGP54" s="163"/>
      <c r="CGQ54" s="163"/>
      <c r="CGR54" s="163"/>
      <c r="CGS54" s="163"/>
      <c r="CGT54" s="163"/>
      <c r="CGU54" s="163"/>
      <c r="CGV54" s="163"/>
      <c r="CGW54" s="163"/>
      <c r="CGX54" s="163"/>
      <c r="CGY54" s="163"/>
      <c r="CGZ54" s="163"/>
      <c r="CHA54" s="163"/>
      <c r="CHB54" s="163"/>
      <c r="CHC54" s="163"/>
      <c r="CHD54" s="163"/>
      <c r="CHE54" s="163"/>
      <c r="CHF54" s="163"/>
      <c r="CHG54" s="163"/>
      <c r="CHH54" s="163"/>
      <c r="CHI54" s="163"/>
      <c r="CHJ54" s="163"/>
      <c r="CHK54" s="163"/>
      <c r="CHL54" s="163"/>
      <c r="CHM54" s="163"/>
      <c r="CHN54" s="163"/>
      <c r="CHO54" s="163"/>
      <c r="CHP54" s="163"/>
      <c r="CHQ54" s="163"/>
      <c r="CHR54" s="163"/>
      <c r="CHS54" s="163"/>
      <c r="CHT54" s="163"/>
      <c r="CHU54" s="163"/>
      <c r="CHV54" s="163"/>
      <c r="CHW54" s="163"/>
      <c r="CHX54" s="163"/>
      <c r="CHY54" s="163"/>
      <c r="CHZ54" s="163"/>
      <c r="CIA54" s="163"/>
      <c r="CIB54" s="163"/>
      <c r="CIC54" s="163"/>
      <c r="CID54" s="163"/>
      <c r="CIE54" s="163"/>
      <c r="CIF54" s="163"/>
      <c r="CIG54" s="163"/>
      <c r="CIH54" s="163"/>
      <c r="CII54" s="163"/>
      <c r="CIJ54" s="163"/>
      <c r="CIK54" s="163"/>
      <c r="CIL54" s="163"/>
      <c r="CIM54" s="163"/>
      <c r="CIN54" s="163"/>
      <c r="CIO54" s="163"/>
      <c r="CIP54" s="163"/>
      <c r="CIQ54" s="163"/>
      <c r="CIR54" s="163"/>
      <c r="CIS54" s="163"/>
      <c r="CIT54" s="163"/>
      <c r="CIU54" s="163"/>
      <c r="CIV54" s="163"/>
      <c r="CIW54" s="163"/>
      <c r="CIX54" s="163"/>
      <c r="CIY54" s="163"/>
      <c r="CIZ54" s="163"/>
      <c r="CJA54" s="163"/>
      <c r="CJB54" s="163"/>
      <c r="CJC54" s="163"/>
      <c r="CJD54" s="163"/>
      <c r="CJE54" s="163"/>
      <c r="CJF54" s="163"/>
      <c r="CJG54" s="163"/>
      <c r="CJH54" s="163"/>
      <c r="CJI54" s="163"/>
      <c r="CJJ54" s="163"/>
      <c r="CJK54" s="163"/>
      <c r="CJL54" s="163"/>
      <c r="CJM54" s="163"/>
      <c r="CJN54" s="163"/>
      <c r="CJO54" s="163"/>
      <c r="CJP54" s="163"/>
      <c r="CJQ54" s="163"/>
      <c r="CJR54" s="163"/>
      <c r="CJS54" s="163"/>
      <c r="CJT54" s="163"/>
      <c r="CJU54" s="163"/>
      <c r="CJV54" s="163"/>
      <c r="CJW54" s="163"/>
      <c r="CJX54" s="163"/>
      <c r="CJY54" s="163"/>
      <c r="CJZ54" s="163"/>
      <c r="CKA54" s="163"/>
      <c r="CKB54" s="163"/>
      <c r="CKC54" s="163"/>
      <c r="CKD54" s="163"/>
      <c r="CKE54" s="163"/>
      <c r="CKF54" s="163"/>
      <c r="CKG54" s="163"/>
      <c r="CKH54" s="163"/>
      <c r="CKI54" s="163"/>
      <c r="CKJ54" s="163"/>
      <c r="CKK54" s="163"/>
      <c r="CKL54" s="163"/>
      <c r="CKM54" s="163"/>
      <c r="CKN54" s="163"/>
      <c r="CKO54" s="163"/>
      <c r="CKP54" s="163"/>
      <c r="CKQ54" s="163"/>
      <c r="CKR54" s="163"/>
      <c r="CKS54" s="163"/>
      <c r="CKT54" s="163"/>
      <c r="CKU54" s="163"/>
      <c r="CKV54" s="163"/>
      <c r="CKW54" s="163"/>
      <c r="CKX54" s="163"/>
      <c r="CKY54" s="163"/>
      <c r="CKZ54" s="163"/>
      <c r="CLA54" s="163"/>
      <c r="CLB54" s="163"/>
      <c r="CLC54" s="163"/>
      <c r="CLD54" s="163"/>
      <c r="CLE54" s="163"/>
      <c r="CLF54" s="163"/>
      <c r="CLG54" s="163"/>
      <c r="CLH54" s="163"/>
      <c r="CLI54" s="163"/>
      <c r="CLJ54" s="163"/>
      <c r="CLK54" s="163"/>
      <c r="CLL54" s="163"/>
      <c r="CLM54" s="163"/>
      <c r="CLN54" s="163"/>
      <c r="CLO54" s="163"/>
      <c r="CLP54" s="163"/>
      <c r="CLQ54" s="163"/>
      <c r="CLR54" s="163"/>
      <c r="CLS54" s="163"/>
      <c r="CLT54" s="163"/>
      <c r="CLU54" s="163"/>
      <c r="CLV54" s="163"/>
      <c r="CLW54" s="163"/>
      <c r="CLX54" s="163"/>
      <c r="CLY54" s="163"/>
      <c r="CLZ54" s="163"/>
      <c r="CMA54" s="163"/>
      <c r="CMB54" s="163"/>
      <c r="CMC54" s="163"/>
      <c r="CMD54" s="163"/>
      <c r="CME54" s="163"/>
      <c r="CMF54" s="163"/>
      <c r="CMG54" s="163"/>
      <c r="CMH54" s="163"/>
      <c r="CMI54" s="163"/>
      <c r="CMJ54" s="163"/>
      <c r="CMK54" s="163"/>
      <c r="CML54" s="163"/>
      <c r="CMM54" s="163"/>
      <c r="CMN54" s="163"/>
      <c r="CMO54" s="163"/>
      <c r="CMP54" s="163"/>
      <c r="CMQ54" s="163"/>
      <c r="CMR54" s="163"/>
      <c r="CMS54" s="163"/>
      <c r="CMT54" s="163"/>
      <c r="CMU54" s="163"/>
      <c r="CMV54" s="163"/>
      <c r="CMW54" s="163"/>
      <c r="CMX54" s="163"/>
      <c r="CMY54" s="163"/>
      <c r="CMZ54" s="163"/>
      <c r="CNA54" s="163"/>
      <c r="CNB54" s="163"/>
      <c r="CNC54" s="163"/>
      <c r="CND54" s="163"/>
      <c r="CNE54" s="163"/>
      <c r="CNF54" s="163"/>
      <c r="CNG54" s="163"/>
      <c r="CNH54" s="163"/>
      <c r="CNI54" s="163"/>
      <c r="CNJ54" s="163"/>
      <c r="CNK54" s="163"/>
      <c r="CNL54" s="163"/>
      <c r="CNM54" s="163"/>
      <c r="CNN54" s="163"/>
      <c r="CNO54" s="163"/>
      <c r="CNP54" s="163"/>
      <c r="CNQ54" s="163"/>
      <c r="CNR54" s="163"/>
      <c r="CNS54" s="163"/>
      <c r="CNT54" s="163"/>
      <c r="CNU54" s="163"/>
      <c r="CNV54" s="163"/>
      <c r="CNW54" s="163"/>
      <c r="CNX54" s="163"/>
      <c r="CNY54" s="163"/>
      <c r="CNZ54" s="163"/>
      <c r="COA54" s="163"/>
      <c r="COB54" s="163"/>
      <c r="COC54" s="163"/>
      <c r="COD54" s="163"/>
      <c r="COE54" s="163"/>
      <c r="COF54" s="163"/>
      <c r="COG54" s="163"/>
      <c r="COH54" s="163"/>
      <c r="COI54" s="163"/>
      <c r="COJ54" s="163"/>
      <c r="COK54" s="163"/>
      <c r="COL54" s="163"/>
      <c r="COM54" s="163"/>
      <c r="CON54" s="163"/>
      <c r="COO54" s="163"/>
      <c r="COP54" s="163"/>
      <c r="COQ54" s="163"/>
      <c r="COR54" s="163"/>
      <c r="COS54" s="163"/>
      <c r="COT54" s="163"/>
      <c r="COU54" s="163"/>
      <c r="COV54" s="163"/>
      <c r="COW54" s="163"/>
      <c r="COX54" s="163"/>
      <c r="COY54" s="163"/>
      <c r="COZ54" s="163"/>
      <c r="CPA54" s="163"/>
      <c r="CPB54" s="163"/>
      <c r="CPC54" s="163"/>
      <c r="CPD54" s="163"/>
      <c r="CPE54" s="163"/>
      <c r="CPF54" s="163"/>
      <c r="CPG54" s="163"/>
      <c r="CPH54" s="163"/>
      <c r="CPI54" s="163"/>
      <c r="CPJ54" s="163"/>
      <c r="CPK54" s="163"/>
      <c r="CPL54" s="163"/>
      <c r="CPM54" s="163"/>
      <c r="CPN54" s="163"/>
      <c r="CPO54" s="163"/>
      <c r="CPP54" s="163"/>
      <c r="CPQ54" s="163"/>
      <c r="CPR54" s="163"/>
      <c r="CPS54" s="163"/>
      <c r="CPT54" s="163"/>
      <c r="CPU54" s="163"/>
      <c r="CPV54" s="163"/>
      <c r="CPW54" s="163"/>
      <c r="CPX54" s="163"/>
      <c r="CPY54" s="163"/>
      <c r="CPZ54" s="163"/>
      <c r="CQA54" s="163"/>
      <c r="CQB54" s="163"/>
      <c r="CQC54" s="163"/>
      <c r="CQD54" s="163"/>
      <c r="CQE54" s="163"/>
      <c r="CQF54" s="163"/>
      <c r="CQG54" s="163"/>
      <c r="CQH54" s="163"/>
      <c r="CQI54" s="163"/>
      <c r="CQJ54" s="163"/>
      <c r="CQK54" s="163"/>
      <c r="CQL54" s="163"/>
      <c r="CQM54" s="163"/>
      <c r="CQN54" s="163"/>
      <c r="CQO54" s="163"/>
      <c r="CQP54" s="163"/>
      <c r="CQQ54" s="163"/>
      <c r="CQR54" s="163"/>
      <c r="CQS54" s="163"/>
      <c r="CQT54" s="163"/>
      <c r="CQU54" s="163"/>
      <c r="CQV54" s="163"/>
      <c r="CQW54" s="163"/>
      <c r="CQX54" s="163"/>
      <c r="CQY54" s="163"/>
      <c r="CQZ54" s="163"/>
      <c r="CRA54" s="163"/>
      <c r="CRB54" s="163"/>
      <c r="CRC54" s="163"/>
      <c r="CRD54" s="163"/>
      <c r="CRE54" s="163"/>
      <c r="CRF54" s="163"/>
      <c r="CRG54" s="163"/>
      <c r="CRH54" s="163"/>
      <c r="CRI54" s="163"/>
      <c r="CRJ54" s="163"/>
      <c r="CRK54" s="163"/>
      <c r="CRL54" s="163"/>
      <c r="CRM54" s="163"/>
      <c r="CRN54" s="163"/>
      <c r="CRO54" s="163"/>
      <c r="CRP54" s="163"/>
      <c r="CRQ54" s="163"/>
      <c r="CRR54" s="163"/>
      <c r="CRS54" s="163"/>
      <c r="CRT54" s="163"/>
      <c r="CRU54" s="163"/>
      <c r="CRV54" s="163"/>
      <c r="CRW54" s="163"/>
      <c r="CRX54" s="163"/>
      <c r="CRY54" s="163"/>
      <c r="CRZ54" s="163"/>
      <c r="CSA54" s="163"/>
      <c r="CSB54" s="163"/>
      <c r="CSC54" s="163"/>
      <c r="CSD54" s="163"/>
      <c r="CSE54" s="163"/>
      <c r="CSF54" s="163"/>
      <c r="CSG54" s="163"/>
      <c r="CSH54" s="163"/>
      <c r="CSI54" s="163"/>
      <c r="CSJ54" s="163"/>
      <c r="CSK54" s="163"/>
      <c r="CSL54" s="163"/>
      <c r="CSM54" s="163"/>
      <c r="CSN54" s="163"/>
      <c r="CSO54" s="163"/>
      <c r="CSP54" s="163"/>
      <c r="CSQ54" s="163"/>
      <c r="CSR54" s="163"/>
      <c r="CSS54" s="163"/>
      <c r="CST54" s="163"/>
      <c r="CSU54" s="163"/>
      <c r="CSV54" s="163"/>
      <c r="CSW54" s="163"/>
      <c r="CSX54" s="163"/>
      <c r="CSY54" s="163"/>
      <c r="CSZ54" s="163"/>
      <c r="CTA54" s="163"/>
      <c r="CTB54" s="163"/>
      <c r="CTC54" s="163"/>
      <c r="CTD54" s="163"/>
      <c r="CTE54" s="163"/>
      <c r="CTF54" s="163"/>
      <c r="CTG54" s="163"/>
      <c r="CTH54" s="163"/>
      <c r="CTI54" s="163"/>
      <c r="CTJ54" s="163"/>
      <c r="CTK54" s="163"/>
      <c r="CTL54" s="163"/>
      <c r="CTM54" s="163"/>
      <c r="CTN54" s="163"/>
      <c r="CTO54" s="163"/>
      <c r="CTP54" s="163"/>
      <c r="CTQ54" s="163"/>
      <c r="CTR54" s="163"/>
      <c r="CTS54" s="163"/>
      <c r="CTT54" s="163"/>
      <c r="CTU54" s="163"/>
      <c r="CTV54" s="163"/>
      <c r="CTW54" s="163"/>
      <c r="CTX54" s="163"/>
      <c r="CTY54" s="163"/>
      <c r="CTZ54" s="163"/>
      <c r="CUA54" s="163"/>
      <c r="CUB54" s="163"/>
      <c r="CUC54" s="163"/>
      <c r="CUD54" s="163"/>
      <c r="CUE54" s="163"/>
      <c r="CUF54" s="163"/>
      <c r="CUG54" s="163"/>
      <c r="CUH54" s="163"/>
      <c r="CUI54" s="163"/>
      <c r="CUJ54" s="163"/>
      <c r="CUK54" s="163"/>
      <c r="CUL54" s="163"/>
      <c r="CUM54" s="163"/>
      <c r="CUN54" s="163"/>
      <c r="CUO54" s="163"/>
      <c r="CUP54" s="163"/>
      <c r="CUQ54" s="163"/>
      <c r="CUR54" s="163"/>
      <c r="CUS54" s="163"/>
      <c r="CUT54" s="163"/>
      <c r="CUU54" s="163"/>
      <c r="CUV54" s="163"/>
      <c r="CUW54" s="163"/>
      <c r="CUX54" s="163"/>
      <c r="CUY54" s="163"/>
      <c r="CUZ54" s="163"/>
      <c r="CVA54" s="163"/>
      <c r="CVB54" s="163"/>
      <c r="CVC54" s="163"/>
      <c r="CVD54" s="163"/>
      <c r="CVE54" s="163"/>
      <c r="CVF54" s="163"/>
      <c r="CVG54" s="163"/>
      <c r="CVH54" s="163"/>
      <c r="CVI54" s="163"/>
      <c r="CVJ54" s="163"/>
      <c r="CVK54" s="163"/>
      <c r="CVL54" s="163"/>
      <c r="CVM54" s="163"/>
      <c r="CVN54" s="163"/>
      <c r="CVO54" s="163"/>
      <c r="CVP54" s="163"/>
      <c r="CVQ54" s="163"/>
      <c r="CVR54" s="163"/>
      <c r="CVS54" s="163"/>
      <c r="CVT54" s="163"/>
      <c r="CVU54" s="163"/>
      <c r="CVV54" s="163"/>
      <c r="CVW54" s="163"/>
      <c r="CVX54" s="163"/>
      <c r="CVY54" s="163"/>
      <c r="CVZ54" s="163"/>
      <c r="CWA54" s="163"/>
      <c r="CWB54" s="163"/>
      <c r="CWC54" s="163"/>
      <c r="CWD54" s="163"/>
      <c r="CWE54" s="163"/>
      <c r="CWF54" s="163"/>
      <c r="CWG54" s="163"/>
      <c r="CWH54" s="163"/>
      <c r="CWI54" s="163"/>
      <c r="CWJ54" s="163"/>
      <c r="CWK54" s="163"/>
      <c r="CWL54" s="163"/>
      <c r="CWM54" s="163"/>
      <c r="CWN54" s="163"/>
      <c r="CWO54" s="163"/>
      <c r="CWP54" s="163"/>
      <c r="CWQ54" s="163"/>
      <c r="CWR54" s="163"/>
      <c r="CWS54" s="163"/>
      <c r="CWT54" s="163"/>
      <c r="CWU54" s="163"/>
      <c r="CWV54" s="163"/>
      <c r="CWW54" s="163"/>
      <c r="CWX54" s="163"/>
      <c r="CWY54" s="163"/>
      <c r="CWZ54" s="163"/>
      <c r="CXA54" s="163"/>
      <c r="CXB54" s="163"/>
      <c r="CXC54" s="163"/>
      <c r="CXD54" s="163"/>
      <c r="CXE54" s="163"/>
      <c r="CXF54" s="163"/>
      <c r="CXG54" s="163"/>
      <c r="CXH54" s="163"/>
      <c r="CXI54" s="163"/>
      <c r="CXJ54" s="163"/>
      <c r="CXK54" s="163"/>
      <c r="CXL54" s="163"/>
      <c r="CXM54" s="163"/>
      <c r="CXN54" s="163"/>
      <c r="CXO54" s="163"/>
      <c r="CXP54" s="163"/>
      <c r="CXQ54" s="163"/>
      <c r="CXR54" s="163"/>
      <c r="CXS54" s="163"/>
      <c r="CXT54" s="163"/>
      <c r="CXU54" s="163"/>
      <c r="CXV54" s="163"/>
      <c r="CXW54" s="163"/>
      <c r="CXX54" s="163"/>
      <c r="CXY54" s="163"/>
      <c r="CXZ54" s="163"/>
      <c r="CYA54" s="163"/>
      <c r="CYB54" s="163"/>
      <c r="CYC54" s="163"/>
      <c r="CYD54" s="163"/>
      <c r="CYE54" s="163"/>
      <c r="CYF54" s="163"/>
      <c r="CYG54" s="163"/>
      <c r="CYH54" s="163"/>
      <c r="CYI54" s="163"/>
      <c r="CYJ54" s="163"/>
      <c r="CYK54" s="163"/>
      <c r="CYL54" s="163"/>
      <c r="CYM54" s="163"/>
      <c r="CYN54" s="163"/>
      <c r="CYO54" s="163"/>
      <c r="CYP54" s="163"/>
      <c r="CYQ54" s="163"/>
      <c r="CYR54" s="163"/>
      <c r="CYS54" s="163"/>
      <c r="CYT54" s="163"/>
      <c r="CYU54" s="163"/>
      <c r="CYV54" s="163"/>
      <c r="CYW54" s="163"/>
      <c r="CYX54" s="163"/>
      <c r="CYY54" s="163"/>
      <c r="CYZ54" s="163"/>
      <c r="CZA54" s="163"/>
      <c r="CZB54" s="163"/>
      <c r="CZC54" s="163"/>
      <c r="CZD54" s="163"/>
      <c r="CZE54" s="163"/>
      <c r="CZF54" s="163"/>
      <c r="CZG54" s="163"/>
      <c r="CZH54" s="163"/>
      <c r="CZI54" s="163"/>
      <c r="CZJ54" s="163"/>
      <c r="CZK54" s="163"/>
      <c r="CZL54" s="163"/>
      <c r="CZM54" s="163"/>
      <c r="CZN54" s="163"/>
      <c r="CZO54" s="163"/>
      <c r="CZP54" s="163"/>
      <c r="CZQ54" s="163"/>
      <c r="CZR54" s="163"/>
      <c r="CZS54" s="163"/>
      <c r="CZT54" s="163"/>
      <c r="CZU54" s="163"/>
      <c r="CZV54" s="163"/>
      <c r="CZW54" s="163"/>
      <c r="CZX54" s="163"/>
      <c r="CZY54" s="163"/>
      <c r="CZZ54" s="163"/>
      <c r="DAA54" s="163"/>
      <c r="DAB54" s="163"/>
      <c r="DAC54" s="163"/>
      <c r="DAD54" s="163"/>
      <c r="DAE54" s="163"/>
      <c r="DAF54" s="163"/>
      <c r="DAG54" s="163"/>
      <c r="DAH54" s="163"/>
      <c r="DAI54" s="163"/>
      <c r="DAJ54" s="163"/>
      <c r="DAK54" s="163"/>
      <c r="DAL54" s="163"/>
      <c r="DAM54" s="163"/>
      <c r="DAN54" s="163"/>
      <c r="DAO54" s="163"/>
      <c r="DAP54" s="163"/>
      <c r="DAQ54" s="163"/>
      <c r="DAR54" s="163"/>
      <c r="DAS54" s="163"/>
      <c r="DAT54" s="163"/>
      <c r="DAU54" s="163"/>
      <c r="DAV54" s="163"/>
      <c r="DAW54" s="163"/>
      <c r="DAX54" s="163"/>
      <c r="DAY54" s="163"/>
      <c r="DAZ54" s="163"/>
      <c r="DBA54" s="163"/>
      <c r="DBB54" s="163"/>
      <c r="DBC54" s="163"/>
      <c r="DBD54" s="163"/>
      <c r="DBE54" s="163"/>
      <c r="DBF54" s="163"/>
      <c r="DBG54" s="163"/>
      <c r="DBH54" s="163"/>
      <c r="DBI54" s="163"/>
      <c r="DBJ54" s="163"/>
      <c r="DBK54" s="163"/>
      <c r="DBL54" s="163"/>
      <c r="DBM54" s="163"/>
      <c r="DBN54" s="163"/>
      <c r="DBO54" s="163"/>
      <c r="DBP54" s="163"/>
      <c r="DBQ54" s="163"/>
      <c r="DBR54" s="163"/>
      <c r="DBS54" s="163"/>
      <c r="DBT54" s="163"/>
      <c r="DBU54" s="163"/>
      <c r="DBV54" s="163"/>
      <c r="DBW54" s="163"/>
      <c r="DBX54" s="163"/>
      <c r="DBY54" s="163"/>
      <c r="DBZ54" s="163"/>
      <c r="DCA54" s="163"/>
      <c r="DCB54" s="163"/>
      <c r="DCC54" s="163"/>
      <c r="DCD54" s="163"/>
      <c r="DCE54" s="163"/>
      <c r="DCF54" s="163"/>
      <c r="DCG54" s="163"/>
      <c r="DCH54" s="163"/>
      <c r="DCI54" s="163"/>
      <c r="DCJ54" s="163"/>
      <c r="DCK54" s="163"/>
      <c r="DCL54" s="163"/>
      <c r="DCM54" s="163"/>
      <c r="DCN54" s="163"/>
      <c r="DCO54" s="163"/>
      <c r="DCP54" s="163"/>
      <c r="DCQ54" s="163"/>
      <c r="DCR54" s="163"/>
      <c r="DCS54" s="163"/>
      <c r="DCT54" s="163"/>
      <c r="DCU54" s="163"/>
      <c r="DCV54" s="163"/>
      <c r="DCW54" s="163"/>
      <c r="DCX54" s="163"/>
      <c r="DCY54" s="163"/>
      <c r="DCZ54" s="163"/>
      <c r="DDA54" s="163"/>
      <c r="DDB54" s="163"/>
      <c r="DDC54" s="163"/>
      <c r="DDD54" s="163"/>
      <c r="DDE54" s="163"/>
      <c r="DDF54" s="163"/>
      <c r="DDG54" s="163"/>
      <c r="DDH54" s="163"/>
      <c r="DDI54" s="163"/>
      <c r="DDJ54" s="163"/>
      <c r="DDK54" s="163"/>
      <c r="DDL54" s="163"/>
      <c r="DDM54" s="163"/>
      <c r="DDN54" s="163"/>
      <c r="DDO54" s="163"/>
      <c r="DDP54" s="163"/>
      <c r="DDQ54" s="163"/>
      <c r="DDR54" s="163"/>
      <c r="DDS54" s="163"/>
      <c r="DDT54" s="163"/>
      <c r="DDU54" s="163"/>
      <c r="DDV54" s="163"/>
      <c r="DDW54" s="163"/>
      <c r="DDX54" s="163"/>
      <c r="DDY54" s="163"/>
      <c r="DDZ54" s="163"/>
      <c r="DEA54" s="163"/>
      <c r="DEB54" s="163"/>
      <c r="DEC54" s="163"/>
      <c r="DED54" s="163"/>
      <c r="DEE54" s="163"/>
      <c r="DEF54" s="163"/>
      <c r="DEG54" s="163"/>
      <c r="DEH54" s="163"/>
      <c r="DEI54" s="163"/>
      <c r="DEJ54" s="163"/>
      <c r="DEK54" s="163"/>
      <c r="DEL54" s="163"/>
      <c r="DEM54" s="163"/>
      <c r="DEN54" s="163"/>
      <c r="DEO54" s="163"/>
      <c r="DEP54" s="163"/>
      <c r="DEQ54" s="163"/>
      <c r="DER54" s="163"/>
      <c r="DES54" s="163"/>
      <c r="DET54" s="163"/>
      <c r="DEU54" s="163"/>
      <c r="DEV54" s="163"/>
      <c r="DEW54" s="163"/>
      <c r="DEX54" s="163"/>
      <c r="DEY54" s="163"/>
      <c r="DEZ54" s="163"/>
      <c r="DFA54" s="163"/>
      <c r="DFB54" s="163"/>
      <c r="DFC54" s="163"/>
      <c r="DFD54" s="163"/>
      <c r="DFE54" s="163"/>
      <c r="DFF54" s="163"/>
      <c r="DFG54" s="163"/>
      <c r="DFH54" s="163"/>
      <c r="DFI54" s="163"/>
      <c r="DFJ54" s="163"/>
      <c r="DFK54" s="163"/>
      <c r="DFL54" s="163"/>
      <c r="DFM54" s="163"/>
      <c r="DFN54" s="163"/>
      <c r="DFO54" s="163"/>
      <c r="DFP54" s="163"/>
      <c r="DFQ54" s="163"/>
      <c r="DFR54" s="163"/>
      <c r="DFS54" s="163"/>
      <c r="DFT54" s="163"/>
      <c r="DFU54" s="163"/>
      <c r="DFV54" s="163"/>
      <c r="DFW54" s="163"/>
      <c r="DFX54" s="163"/>
      <c r="DFY54" s="163"/>
      <c r="DFZ54" s="163"/>
      <c r="DGA54" s="163"/>
      <c r="DGB54" s="163"/>
      <c r="DGC54" s="163"/>
      <c r="DGD54" s="163"/>
      <c r="DGE54" s="163"/>
      <c r="DGF54" s="163"/>
      <c r="DGG54" s="163"/>
      <c r="DGH54" s="163"/>
      <c r="DGI54" s="163"/>
      <c r="DGJ54" s="163"/>
      <c r="DGK54" s="163"/>
      <c r="DGL54" s="163"/>
      <c r="DGM54" s="163"/>
      <c r="DGN54" s="163"/>
      <c r="DGO54" s="163"/>
      <c r="DGP54" s="163"/>
      <c r="DGQ54" s="163"/>
      <c r="DGR54" s="163"/>
      <c r="DGS54" s="163"/>
      <c r="DGT54" s="163"/>
      <c r="DGU54" s="163"/>
      <c r="DGV54" s="163"/>
      <c r="DGW54" s="163"/>
      <c r="DGX54" s="163"/>
      <c r="DGY54" s="163"/>
      <c r="DGZ54" s="163"/>
      <c r="DHA54" s="163"/>
      <c r="DHB54" s="163"/>
      <c r="DHC54" s="163"/>
      <c r="DHD54" s="163"/>
      <c r="DHE54" s="163"/>
      <c r="DHF54" s="163"/>
      <c r="DHG54" s="163"/>
      <c r="DHH54" s="163"/>
      <c r="DHI54" s="163"/>
      <c r="DHJ54" s="163"/>
      <c r="DHK54" s="163"/>
      <c r="DHL54" s="163"/>
      <c r="DHM54" s="163"/>
      <c r="DHN54" s="163"/>
      <c r="DHO54" s="163"/>
      <c r="DHP54" s="163"/>
      <c r="DHQ54" s="163"/>
      <c r="DHR54" s="163"/>
      <c r="DHS54" s="163"/>
      <c r="DHT54" s="163"/>
      <c r="DHU54" s="163"/>
      <c r="DHV54" s="163"/>
      <c r="DHW54" s="163"/>
      <c r="DHX54" s="163"/>
      <c r="DHY54" s="163"/>
      <c r="DHZ54" s="163"/>
      <c r="DIA54" s="163"/>
      <c r="DIB54" s="163"/>
      <c r="DIC54" s="163"/>
      <c r="DID54" s="163"/>
      <c r="DIE54" s="163"/>
      <c r="DIF54" s="163"/>
      <c r="DIG54" s="163"/>
      <c r="DIH54" s="163"/>
      <c r="DII54" s="163"/>
      <c r="DIJ54" s="163"/>
      <c r="DIK54" s="163"/>
      <c r="DIL54" s="163"/>
      <c r="DIM54" s="163"/>
      <c r="DIN54" s="163"/>
      <c r="DIO54" s="163"/>
      <c r="DIP54" s="163"/>
      <c r="DIQ54" s="163"/>
      <c r="DIR54" s="163"/>
      <c r="DIS54" s="163"/>
      <c r="DIT54" s="163"/>
      <c r="DIU54" s="163"/>
      <c r="DIV54" s="163"/>
      <c r="DIW54" s="163"/>
      <c r="DIX54" s="163"/>
      <c r="DIY54" s="163"/>
      <c r="DIZ54" s="163"/>
      <c r="DJA54" s="163"/>
      <c r="DJB54" s="163"/>
      <c r="DJC54" s="163"/>
      <c r="DJD54" s="163"/>
      <c r="DJE54" s="163"/>
      <c r="DJF54" s="163"/>
      <c r="DJG54" s="163"/>
      <c r="DJH54" s="163"/>
      <c r="DJI54" s="163"/>
      <c r="DJJ54" s="163"/>
      <c r="DJK54" s="163"/>
      <c r="DJL54" s="163"/>
      <c r="DJM54" s="163"/>
      <c r="DJN54" s="163"/>
      <c r="DJO54" s="163"/>
      <c r="DJP54" s="163"/>
      <c r="DJQ54" s="163"/>
      <c r="DJR54" s="163"/>
      <c r="DJS54" s="163"/>
      <c r="DJT54" s="163"/>
      <c r="DJU54" s="163"/>
      <c r="DJV54" s="163"/>
      <c r="DJW54" s="163"/>
      <c r="DJX54" s="163"/>
      <c r="DJY54" s="163"/>
      <c r="DJZ54" s="163"/>
      <c r="DKA54" s="163"/>
      <c r="DKB54" s="163"/>
      <c r="DKC54" s="163"/>
      <c r="DKD54" s="163"/>
      <c r="DKE54" s="163"/>
      <c r="DKF54" s="163"/>
      <c r="DKG54" s="163"/>
      <c r="DKH54" s="163"/>
      <c r="DKI54" s="163"/>
      <c r="DKJ54" s="163"/>
      <c r="DKK54" s="163"/>
      <c r="DKL54" s="163"/>
      <c r="DKM54" s="163"/>
      <c r="DKN54" s="163"/>
      <c r="DKO54" s="163"/>
      <c r="DKP54" s="163"/>
      <c r="DKQ54" s="163"/>
      <c r="DKR54" s="163"/>
      <c r="DKS54" s="163"/>
      <c r="DKT54" s="163"/>
      <c r="DKU54" s="163"/>
      <c r="DKV54" s="163"/>
      <c r="DKW54" s="163"/>
      <c r="DKX54" s="163"/>
      <c r="DKY54" s="163"/>
      <c r="DKZ54" s="163"/>
      <c r="DLA54" s="163"/>
      <c r="DLB54" s="163"/>
      <c r="DLC54" s="163"/>
      <c r="DLD54" s="163"/>
      <c r="DLE54" s="163"/>
      <c r="DLF54" s="163"/>
      <c r="DLG54" s="163"/>
      <c r="DLH54" s="163"/>
      <c r="DLI54" s="163"/>
      <c r="DLJ54" s="163"/>
      <c r="DLK54" s="163"/>
      <c r="DLL54" s="163"/>
      <c r="DLM54" s="163"/>
      <c r="DLN54" s="163"/>
      <c r="DLO54" s="163"/>
      <c r="DLP54" s="163"/>
      <c r="DLQ54" s="163"/>
      <c r="DLR54" s="163"/>
      <c r="DLS54" s="163"/>
      <c r="DLT54" s="163"/>
      <c r="DLU54" s="163"/>
      <c r="DLV54" s="163"/>
      <c r="DLW54" s="163"/>
      <c r="DLX54" s="163"/>
      <c r="DLY54" s="163"/>
      <c r="DLZ54" s="163"/>
      <c r="DMA54" s="163"/>
      <c r="DMB54" s="163"/>
      <c r="DMC54" s="163"/>
      <c r="DMD54" s="163"/>
      <c r="DME54" s="163"/>
      <c r="DMF54" s="163"/>
      <c r="DMG54" s="163"/>
      <c r="DMH54" s="163"/>
      <c r="DMI54" s="163"/>
      <c r="DMJ54" s="163"/>
      <c r="DMK54" s="163"/>
      <c r="DML54" s="163"/>
      <c r="DMM54" s="163"/>
      <c r="DMN54" s="163"/>
      <c r="DMO54" s="163"/>
      <c r="DMP54" s="163"/>
      <c r="DMQ54" s="163"/>
      <c r="DMR54" s="163"/>
      <c r="DMS54" s="163"/>
      <c r="DMT54" s="163"/>
      <c r="DMU54" s="163"/>
      <c r="DMV54" s="163"/>
      <c r="DMW54" s="163"/>
      <c r="DMX54" s="163"/>
      <c r="DMY54" s="163"/>
      <c r="DMZ54" s="163"/>
      <c r="DNA54" s="163"/>
      <c r="DNB54" s="163"/>
      <c r="DNC54" s="163"/>
      <c r="DND54" s="163"/>
      <c r="DNE54" s="163"/>
      <c r="DNF54" s="163"/>
      <c r="DNG54" s="163"/>
      <c r="DNH54" s="163"/>
      <c r="DNI54" s="163"/>
      <c r="DNJ54" s="163"/>
      <c r="DNK54" s="163"/>
      <c r="DNL54" s="163"/>
      <c r="DNM54" s="163"/>
      <c r="DNN54" s="163"/>
      <c r="DNO54" s="163"/>
      <c r="DNP54" s="163"/>
      <c r="DNQ54" s="163"/>
      <c r="DNR54" s="163"/>
      <c r="DNS54" s="163"/>
      <c r="DNT54" s="163"/>
      <c r="DNU54" s="163"/>
      <c r="DNV54" s="163"/>
      <c r="DNW54" s="163"/>
      <c r="DNX54" s="163"/>
      <c r="DNY54" s="163"/>
      <c r="DNZ54" s="163"/>
      <c r="DOA54" s="163"/>
      <c r="DOB54" s="163"/>
      <c r="DOC54" s="163"/>
      <c r="DOD54" s="163"/>
      <c r="DOE54" s="163"/>
      <c r="DOF54" s="163"/>
      <c r="DOG54" s="163"/>
      <c r="DOH54" s="163"/>
      <c r="DOI54" s="163"/>
      <c r="DOJ54" s="163"/>
      <c r="DOK54" s="163"/>
      <c r="DOL54" s="163"/>
      <c r="DOM54" s="163"/>
      <c r="DON54" s="163"/>
      <c r="DOO54" s="163"/>
      <c r="DOP54" s="163"/>
      <c r="DOQ54" s="163"/>
      <c r="DOR54" s="163"/>
      <c r="DOS54" s="163"/>
      <c r="DOT54" s="163"/>
      <c r="DOU54" s="163"/>
      <c r="DOV54" s="163"/>
      <c r="DOW54" s="163"/>
      <c r="DOX54" s="163"/>
      <c r="DOY54" s="163"/>
      <c r="DOZ54" s="163"/>
      <c r="DPA54" s="163"/>
      <c r="DPB54" s="163"/>
      <c r="DPC54" s="163"/>
      <c r="DPD54" s="163"/>
      <c r="DPE54" s="163"/>
      <c r="DPF54" s="163"/>
      <c r="DPG54" s="163"/>
      <c r="DPH54" s="163"/>
      <c r="DPI54" s="163"/>
      <c r="DPJ54" s="163"/>
      <c r="DPK54" s="163"/>
      <c r="DPL54" s="163"/>
      <c r="DPM54" s="163"/>
      <c r="DPN54" s="163"/>
      <c r="DPO54" s="163"/>
      <c r="DPP54" s="163"/>
      <c r="DPQ54" s="163"/>
      <c r="DPR54" s="163"/>
      <c r="DPS54" s="163"/>
      <c r="DPT54" s="163"/>
      <c r="DPU54" s="163"/>
      <c r="DPV54" s="163"/>
      <c r="DPW54" s="163"/>
      <c r="DPX54" s="163"/>
      <c r="DPY54" s="163"/>
      <c r="DPZ54" s="163"/>
      <c r="DQA54" s="163"/>
      <c r="DQB54" s="163"/>
      <c r="DQC54" s="163"/>
      <c r="DQD54" s="163"/>
      <c r="DQE54" s="163"/>
      <c r="DQF54" s="163"/>
      <c r="DQG54" s="163"/>
      <c r="DQH54" s="163"/>
      <c r="DQI54" s="163"/>
      <c r="DQJ54" s="163"/>
      <c r="DQK54" s="163"/>
      <c r="DQL54" s="163"/>
      <c r="DQM54" s="163"/>
      <c r="DQN54" s="163"/>
      <c r="DQO54" s="163"/>
      <c r="DQP54" s="163"/>
      <c r="DQQ54" s="163"/>
      <c r="DQR54" s="163"/>
      <c r="DQS54" s="163"/>
      <c r="DQT54" s="163"/>
      <c r="DQU54" s="163"/>
      <c r="DQV54" s="163"/>
      <c r="DQW54" s="163"/>
      <c r="DQX54" s="163"/>
      <c r="DQY54" s="163"/>
      <c r="DQZ54" s="163"/>
      <c r="DRA54" s="163"/>
      <c r="DRB54" s="163"/>
      <c r="DRC54" s="163"/>
      <c r="DRD54" s="163"/>
      <c r="DRE54" s="163"/>
      <c r="DRF54" s="163"/>
      <c r="DRG54" s="163"/>
      <c r="DRH54" s="163"/>
      <c r="DRI54" s="163"/>
      <c r="DRJ54" s="163"/>
      <c r="DRK54" s="163"/>
      <c r="DRL54" s="163"/>
      <c r="DRM54" s="163"/>
      <c r="DRN54" s="163"/>
      <c r="DRO54" s="163"/>
      <c r="DRP54" s="163"/>
      <c r="DRQ54" s="163"/>
      <c r="DRR54" s="163"/>
      <c r="DRS54" s="163"/>
      <c r="DRT54" s="163"/>
      <c r="DRU54" s="163"/>
      <c r="DRV54" s="163"/>
      <c r="DRW54" s="163"/>
      <c r="DRX54" s="163"/>
      <c r="DRY54" s="163"/>
      <c r="DRZ54" s="163"/>
      <c r="DSA54" s="163"/>
      <c r="DSB54" s="163"/>
      <c r="DSC54" s="163"/>
      <c r="DSD54" s="163"/>
      <c r="DSE54" s="163"/>
      <c r="DSF54" s="163"/>
      <c r="DSG54" s="163"/>
      <c r="DSH54" s="163"/>
      <c r="DSI54" s="163"/>
      <c r="DSJ54" s="163"/>
      <c r="DSK54" s="163"/>
      <c r="DSL54" s="163"/>
      <c r="DSM54" s="163"/>
      <c r="DSN54" s="163"/>
      <c r="DSO54" s="163"/>
      <c r="DSP54" s="163"/>
      <c r="DSQ54" s="163"/>
      <c r="DSR54" s="163"/>
      <c r="DSS54" s="163"/>
      <c r="DST54" s="163"/>
      <c r="DSU54" s="163"/>
      <c r="DSV54" s="163"/>
      <c r="DSW54" s="163"/>
      <c r="DSX54" s="163"/>
      <c r="DSY54" s="163"/>
      <c r="DSZ54" s="163"/>
      <c r="DTA54" s="163"/>
      <c r="DTB54" s="163"/>
      <c r="DTC54" s="163"/>
      <c r="DTD54" s="163"/>
      <c r="DTE54" s="163"/>
      <c r="DTF54" s="163"/>
      <c r="DTG54" s="163"/>
      <c r="DTH54" s="163"/>
      <c r="DTI54" s="163"/>
      <c r="DTJ54" s="163"/>
      <c r="DTK54" s="163"/>
      <c r="DTL54" s="163"/>
      <c r="DTM54" s="163"/>
      <c r="DTN54" s="163"/>
      <c r="DTO54" s="163"/>
      <c r="DTP54" s="163"/>
      <c r="DTQ54" s="163"/>
      <c r="DTR54" s="163"/>
      <c r="DTS54" s="163"/>
      <c r="DTT54" s="163"/>
      <c r="DTU54" s="163"/>
      <c r="DTV54" s="163"/>
      <c r="DTW54" s="163"/>
      <c r="DTX54" s="163"/>
      <c r="DTY54" s="163"/>
      <c r="DTZ54" s="163"/>
      <c r="DUA54" s="163"/>
      <c r="DUB54" s="163"/>
      <c r="DUC54" s="163"/>
      <c r="DUD54" s="163"/>
      <c r="DUE54" s="163"/>
      <c r="DUF54" s="163"/>
      <c r="DUG54" s="163"/>
      <c r="DUH54" s="163"/>
      <c r="DUI54" s="163"/>
      <c r="DUJ54" s="163"/>
      <c r="DUK54" s="163"/>
      <c r="DUL54" s="163"/>
      <c r="DUM54" s="163"/>
      <c r="DUN54" s="163"/>
      <c r="DUO54" s="163"/>
      <c r="DUP54" s="163"/>
      <c r="DUQ54" s="163"/>
      <c r="DUR54" s="163"/>
      <c r="DUS54" s="163"/>
      <c r="DUT54" s="163"/>
      <c r="DUU54" s="163"/>
      <c r="DUV54" s="163"/>
      <c r="DUW54" s="163"/>
      <c r="DUX54" s="163"/>
      <c r="DUY54" s="163"/>
      <c r="DUZ54" s="163"/>
      <c r="DVA54" s="163"/>
      <c r="DVB54" s="163"/>
      <c r="DVC54" s="163"/>
      <c r="DVD54" s="163"/>
      <c r="DVE54" s="163"/>
      <c r="DVF54" s="163"/>
      <c r="DVG54" s="163"/>
      <c r="DVH54" s="163"/>
      <c r="DVI54" s="163"/>
      <c r="DVJ54" s="163"/>
      <c r="DVK54" s="163"/>
      <c r="DVL54" s="163"/>
      <c r="DVM54" s="163"/>
      <c r="DVN54" s="163"/>
      <c r="DVO54" s="163"/>
      <c r="DVP54" s="163"/>
      <c r="DVQ54" s="163"/>
      <c r="DVR54" s="163"/>
      <c r="DVS54" s="163"/>
      <c r="DVT54" s="163"/>
      <c r="DVU54" s="163"/>
      <c r="DVV54" s="163"/>
      <c r="DVW54" s="163"/>
      <c r="DVX54" s="163"/>
      <c r="DVY54" s="163"/>
      <c r="DVZ54" s="163"/>
      <c r="DWA54" s="163"/>
      <c r="DWB54" s="163"/>
      <c r="DWC54" s="163"/>
      <c r="DWD54" s="163"/>
      <c r="DWE54" s="163"/>
      <c r="DWF54" s="163"/>
      <c r="DWG54" s="163"/>
      <c r="DWH54" s="163"/>
      <c r="DWI54" s="163"/>
      <c r="DWJ54" s="163"/>
      <c r="DWK54" s="163"/>
      <c r="DWL54" s="163"/>
      <c r="DWM54" s="163"/>
      <c r="DWN54" s="163"/>
      <c r="DWO54" s="163"/>
      <c r="DWP54" s="163"/>
      <c r="DWQ54" s="163"/>
      <c r="DWR54" s="163"/>
      <c r="DWS54" s="163"/>
      <c r="DWT54" s="163"/>
      <c r="DWU54" s="163"/>
      <c r="DWV54" s="163"/>
      <c r="DWW54" s="163"/>
      <c r="DWX54" s="163"/>
      <c r="DWY54" s="163"/>
      <c r="DWZ54" s="163"/>
      <c r="DXA54" s="163"/>
      <c r="DXB54" s="163"/>
      <c r="DXC54" s="163"/>
      <c r="DXD54" s="163"/>
      <c r="DXE54" s="163"/>
      <c r="DXF54" s="163"/>
      <c r="DXG54" s="163"/>
      <c r="DXH54" s="163"/>
      <c r="DXI54" s="163"/>
      <c r="DXJ54" s="163"/>
      <c r="DXK54" s="163"/>
      <c r="DXL54" s="163"/>
      <c r="DXM54" s="163"/>
      <c r="DXN54" s="163"/>
      <c r="DXO54" s="163"/>
      <c r="DXP54" s="163"/>
      <c r="DXQ54" s="163"/>
      <c r="DXR54" s="163"/>
      <c r="DXS54" s="163"/>
      <c r="DXT54" s="163"/>
      <c r="DXU54" s="163"/>
      <c r="DXV54" s="163"/>
      <c r="DXW54" s="163"/>
      <c r="DXX54" s="163"/>
      <c r="DXY54" s="163"/>
      <c r="DXZ54" s="163"/>
      <c r="DYA54" s="163"/>
      <c r="DYB54" s="163"/>
      <c r="DYC54" s="163"/>
      <c r="DYD54" s="163"/>
      <c r="DYE54" s="163"/>
      <c r="DYF54" s="163"/>
      <c r="DYG54" s="163"/>
      <c r="DYH54" s="163"/>
      <c r="DYI54" s="163"/>
      <c r="DYJ54" s="163"/>
      <c r="DYK54" s="163"/>
      <c r="DYL54" s="163"/>
      <c r="DYM54" s="163"/>
      <c r="DYN54" s="163"/>
      <c r="DYO54" s="163"/>
      <c r="DYP54" s="163"/>
      <c r="DYQ54" s="163"/>
      <c r="DYR54" s="163"/>
      <c r="DYS54" s="163"/>
      <c r="DYT54" s="163"/>
      <c r="DYU54" s="163"/>
      <c r="DYV54" s="163"/>
      <c r="DYW54" s="163"/>
      <c r="DYX54" s="163"/>
      <c r="DYY54" s="163"/>
      <c r="DYZ54" s="163"/>
      <c r="DZA54" s="163"/>
      <c r="DZB54" s="163"/>
      <c r="DZC54" s="163"/>
      <c r="DZD54" s="163"/>
      <c r="DZE54" s="163"/>
      <c r="DZF54" s="163"/>
      <c r="DZG54" s="163"/>
      <c r="DZH54" s="163"/>
      <c r="DZI54" s="163"/>
      <c r="DZJ54" s="163"/>
      <c r="DZK54" s="163"/>
      <c r="DZL54" s="163"/>
      <c r="DZM54" s="163"/>
      <c r="DZN54" s="163"/>
      <c r="DZO54" s="163"/>
      <c r="DZP54" s="163"/>
      <c r="DZQ54" s="163"/>
      <c r="DZR54" s="163"/>
      <c r="DZS54" s="163"/>
      <c r="DZT54" s="163"/>
      <c r="DZU54" s="163"/>
      <c r="DZV54" s="163"/>
      <c r="DZW54" s="163"/>
      <c r="DZX54" s="163"/>
      <c r="DZY54" s="163"/>
      <c r="DZZ54" s="163"/>
      <c r="EAA54" s="163"/>
      <c r="EAB54" s="163"/>
      <c r="EAC54" s="163"/>
      <c r="EAD54" s="163"/>
      <c r="EAE54" s="163"/>
      <c r="EAF54" s="163"/>
      <c r="EAG54" s="163"/>
      <c r="EAH54" s="163"/>
      <c r="EAI54" s="163"/>
      <c r="EAJ54" s="163"/>
      <c r="EAK54" s="163"/>
      <c r="EAL54" s="163"/>
      <c r="EAM54" s="163"/>
      <c r="EAN54" s="163"/>
      <c r="EAO54" s="163"/>
      <c r="EAP54" s="163"/>
      <c r="EAQ54" s="163"/>
      <c r="EAR54" s="163"/>
      <c r="EAS54" s="163"/>
      <c r="EAT54" s="163"/>
      <c r="EAU54" s="163"/>
      <c r="EAV54" s="163"/>
      <c r="EAW54" s="163"/>
      <c r="EAX54" s="163"/>
      <c r="EAY54" s="163"/>
      <c r="EAZ54" s="163"/>
      <c r="EBA54" s="163"/>
      <c r="EBB54" s="163"/>
      <c r="EBC54" s="163"/>
      <c r="EBD54" s="163"/>
      <c r="EBE54" s="163"/>
      <c r="EBF54" s="163"/>
      <c r="EBG54" s="163"/>
      <c r="EBH54" s="163"/>
      <c r="EBI54" s="163"/>
      <c r="EBJ54" s="163"/>
      <c r="EBK54" s="163"/>
      <c r="EBL54" s="163"/>
      <c r="EBM54" s="163"/>
      <c r="EBN54" s="163"/>
      <c r="EBO54" s="163"/>
      <c r="EBP54" s="163"/>
      <c r="EBQ54" s="163"/>
      <c r="EBR54" s="163"/>
      <c r="EBS54" s="163"/>
      <c r="EBT54" s="163"/>
      <c r="EBU54" s="163"/>
      <c r="EBV54" s="163"/>
      <c r="EBW54" s="163"/>
      <c r="EBX54" s="163"/>
      <c r="EBY54" s="163"/>
      <c r="EBZ54" s="163"/>
      <c r="ECA54" s="163"/>
      <c r="ECB54" s="163"/>
      <c r="ECC54" s="163"/>
      <c r="ECD54" s="163"/>
      <c r="ECE54" s="163"/>
      <c r="ECF54" s="163"/>
      <c r="ECG54" s="163"/>
      <c r="ECH54" s="163"/>
      <c r="ECI54" s="163"/>
      <c r="ECJ54" s="163"/>
      <c r="ECK54" s="163"/>
      <c r="ECL54" s="163"/>
      <c r="ECM54" s="163"/>
      <c r="ECN54" s="163"/>
      <c r="ECO54" s="163"/>
      <c r="ECP54" s="163"/>
      <c r="ECQ54" s="163"/>
      <c r="ECR54" s="163"/>
      <c r="ECS54" s="163"/>
      <c r="ECT54" s="163"/>
      <c r="ECU54" s="163"/>
      <c r="ECV54" s="163"/>
      <c r="ECW54" s="163"/>
      <c r="ECX54" s="163"/>
      <c r="ECY54" s="163"/>
      <c r="ECZ54" s="163"/>
      <c r="EDA54" s="163"/>
      <c r="EDB54" s="163"/>
      <c r="EDC54" s="163"/>
      <c r="EDD54" s="163"/>
      <c r="EDE54" s="163"/>
      <c r="EDF54" s="163"/>
      <c r="EDG54" s="163"/>
      <c r="EDH54" s="163"/>
      <c r="EDI54" s="163"/>
      <c r="EDJ54" s="163"/>
      <c r="EDK54" s="163"/>
      <c r="EDL54" s="163"/>
      <c r="EDM54" s="163"/>
      <c r="EDN54" s="163"/>
      <c r="EDO54" s="163"/>
      <c r="EDP54" s="163"/>
      <c r="EDQ54" s="163"/>
      <c r="EDR54" s="163"/>
      <c r="EDS54" s="163"/>
      <c r="EDT54" s="163"/>
      <c r="EDU54" s="163"/>
      <c r="EDV54" s="163"/>
      <c r="EDW54" s="163"/>
      <c r="EDX54" s="163"/>
      <c r="EDY54" s="163"/>
      <c r="EDZ54" s="163"/>
      <c r="EEA54" s="163"/>
      <c r="EEB54" s="163"/>
      <c r="EEC54" s="163"/>
      <c r="EED54" s="163"/>
      <c r="EEE54" s="163"/>
      <c r="EEF54" s="163"/>
      <c r="EEG54" s="163"/>
      <c r="EEH54" s="163"/>
      <c r="EEI54" s="163"/>
      <c r="EEJ54" s="163"/>
      <c r="EEK54" s="163"/>
      <c r="EEL54" s="163"/>
      <c r="EEM54" s="163"/>
      <c r="EEN54" s="163"/>
      <c r="EEO54" s="163"/>
      <c r="EEP54" s="163"/>
      <c r="EEQ54" s="163"/>
      <c r="EER54" s="163"/>
      <c r="EES54" s="163"/>
      <c r="EET54" s="163"/>
      <c r="EEU54" s="163"/>
      <c r="EEV54" s="163"/>
      <c r="EEW54" s="163"/>
      <c r="EEX54" s="163"/>
      <c r="EEY54" s="163"/>
      <c r="EEZ54" s="163"/>
      <c r="EFA54" s="163"/>
      <c r="EFB54" s="163"/>
      <c r="EFC54" s="163"/>
      <c r="EFD54" s="163"/>
      <c r="EFE54" s="163"/>
      <c r="EFF54" s="163"/>
      <c r="EFG54" s="163"/>
      <c r="EFH54" s="163"/>
      <c r="EFI54" s="163"/>
      <c r="EFJ54" s="163"/>
      <c r="EFK54" s="163"/>
      <c r="EFL54" s="163"/>
      <c r="EFM54" s="163"/>
      <c r="EFN54" s="163"/>
      <c r="EFO54" s="163"/>
      <c r="EFP54" s="163"/>
      <c r="EFQ54" s="163"/>
      <c r="EFR54" s="163"/>
      <c r="EFS54" s="163"/>
      <c r="EFT54" s="163"/>
      <c r="EFU54" s="163"/>
      <c r="EFV54" s="163"/>
      <c r="EFW54" s="163"/>
      <c r="EFX54" s="163"/>
      <c r="EFY54" s="163"/>
      <c r="EFZ54" s="163"/>
      <c r="EGA54" s="163"/>
      <c r="EGB54" s="163"/>
      <c r="EGC54" s="163"/>
      <c r="EGD54" s="163"/>
      <c r="EGE54" s="163"/>
      <c r="EGF54" s="163"/>
      <c r="EGG54" s="163"/>
      <c r="EGH54" s="163"/>
      <c r="EGI54" s="163"/>
      <c r="EGJ54" s="163"/>
      <c r="EGK54" s="163"/>
      <c r="EGL54" s="163"/>
      <c r="EGM54" s="163"/>
      <c r="EGN54" s="163"/>
      <c r="EGO54" s="163"/>
      <c r="EGP54" s="163"/>
      <c r="EGQ54" s="163"/>
      <c r="EGR54" s="163"/>
      <c r="EGS54" s="163"/>
      <c r="EGT54" s="163"/>
      <c r="EGU54" s="163"/>
      <c r="EGV54" s="163"/>
      <c r="EGW54" s="163"/>
      <c r="EGX54" s="163"/>
      <c r="EGY54" s="163"/>
      <c r="EGZ54" s="163"/>
      <c r="EHA54" s="163"/>
      <c r="EHB54" s="163"/>
      <c r="EHC54" s="163"/>
      <c r="EHD54" s="163"/>
      <c r="EHE54" s="163"/>
      <c r="EHF54" s="163"/>
      <c r="EHG54" s="163"/>
      <c r="EHH54" s="163"/>
      <c r="EHI54" s="163"/>
      <c r="EHJ54" s="163"/>
      <c r="EHK54" s="163"/>
      <c r="EHL54" s="163"/>
      <c r="EHM54" s="163"/>
      <c r="EHN54" s="163"/>
      <c r="EHO54" s="163"/>
      <c r="EHP54" s="163"/>
      <c r="EHQ54" s="163"/>
      <c r="EHR54" s="163"/>
      <c r="EHS54" s="163"/>
      <c r="EHT54" s="163"/>
      <c r="EHU54" s="163"/>
      <c r="EHV54" s="163"/>
      <c r="EHW54" s="163"/>
      <c r="EHX54" s="163"/>
      <c r="EHY54" s="163"/>
      <c r="EHZ54" s="163"/>
      <c r="EIA54" s="163"/>
      <c r="EIB54" s="163"/>
      <c r="EIC54" s="163"/>
      <c r="EID54" s="163"/>
      <c r="EIE54" s="163"/>
      <c r="EIF54" s="163"/>
      <c r="EIG54" s="163"/>
      <c r="EIH54" s="163"/>
      <c r="EII54" s="163"/>
      <c r="EIJ54" s="163"/>
      <c r="EIK54" s="163"/>
      <c r="EIL54" s="163"/>
      <c r="EIM54" s="163"/>
      <c r="EIN54" s="163"/>
      <c r="EIO54" s="163"/>
      <c r="EIP54" s="163"/>
      <c r="EIQ54" s="163"/>
      <c r="EIR54" s="163"/>
      <c r="EIS54" s="163"/>
      <c r="EIT54" s="163"/>
      <c r="EIU54" s="163"/>
      <c r="EIV54" s="163"/>
      <c r="EIW54" s="163"/>
      <c r="EIX54" s="163"/>
      <c r="EIY54" s="163"/>
      <c r="EIZ54" s="163"/>
      <c r="EJA54" s="163"/>
      <c r="EJB54" s="163"/>
      <c r="EJC54" s="163"/>
      <c r="EJD54" s="163"/>
      <c r="EJE54" s="163"/>
      <c r="EJF54" s="163"/>
      <c r="EJG54" s="163"/>
      <c r="EJH54" s="163"/>
      <c r="EJI54" s="163"/>
      <c r="EJJ54" s="163"/>
      <c r="EJK54" s="163"/>
      <c r="EJL54" s="163"/>
      <c r="EJM54" s="163"/>
      <c r="EJN54" s="163"/>
      <c r="EJO54" s="163"/>
      <c r="EJP54" s="163"/>
      <c r="EJQ54" s="163"/>
      <c r="EJR54" s="163"/>
      <c r="EJS54" s="163"/>
      <c r="EJT54" s="163"/>
      <c r="EJU54" s="163"/>
      <c r="EJV54" s="163"/>
      <c r="EJW54" s="163"/>
      <c r="EJX54" s="163"/>
      <c r="EJY54" s="163"/>
      <c r="EJZ54" s="163"/>
      <c r="EKA54" s="163"/>
      <c r="EKB54" s="163"/>
      <c r="EKC54" s="163"/>
      <c r="EKD54" s="163"/>
      <c r="EKE54" s="163"/>
      <c r="EKF54" s="163"/>
      <c r="EKG54" s="163"/>
      <c r="EKH54" s="163"/>
      <c r="EKI54" s="163"/>
      <c r="EKJ54" s="163"/>
      <c r="EKK54" s="163"/>
      <c r="EKL54" s="163"/>
      <c r="EKM54" s="163"/>
      <c r="EKN54" s="163"/>
      <c r="EKO54" s="163"/>
      <c r="EKP54" s="163"/>
      <c r="EKQ54" s="163"/>
      <c r="EKR54" s="163"/>
      <c r="EKS54" s="163"/>
      <c r="EKT54" s="163"/>
      <c r="EKU54" s="163"/>
      <c r="EKV54" s="163"/>
      <c r="EKW54" s="163"/>
      <c r="EKX54" s="163"/>
      <c r="EKY54" s="163"/>
      <c r="EKZ54" s="163"/>
      <c r="ELA54" s="163"/>
      <c r="ELB54" s="163"/>
      <c r="ELC54" s="163"/>
      <c r="ELD54" s="163"/>
      <c r="ELE54" s="163"/>
      <c r="ELF54" s="163"/>
      <c r="ELG54" s="163"/>
      <c r="ELH54" s="163"/>
      <c r="ELI54" s="163"/>
      <c r="ELJ54" s="163"/>
      <c r="ELK54" s="163"/>
      <c r="ELL54" s="163"/>
      <c r="ELM54" s="163"/>
      <c r="ELN54" s="163"/>
      <c r="ELO54" s="163"/>
      <c r="ELP54" s="163"/>
      <c r="ELQ54" s="163"/>
      <c r="ELR54" s="163"/>
      <c r="ELS54" s="163"/>
      <c r="ELT54" s="163"/>
      <c r="ELU54" s="163"/>
      <c r="ELV54" s="163"/>
      <c r="ELW54" s="163"/>
      <c r="ELX54" s="163"/>
      <c r="ELY54" s="163"/>
      <c r="ELZ54" s="163"/>
      <c r="EMA54" s="163"/>
      <c r="EMB54" s="163"/>
      <c r="EMC54" s="163"/>
      <c r="EMD54" s="163"/>
      <c r="EME54" s="163"/>
      <c r="EMF54" s="163"/>
      <c r="EMG54" s="163"/>
      <c r="EMH54" s="163"/>
      <c r="EMI54" s="163"/>
      <c r="EMJ54" s="163"/>
      <c r="EMK54" s="163"/>
      <c r="EML54" s="163"/>
      <c r="EMM54" s="163"/>
      <c r="EMN54" s="163"/>
      <c r="EMO54" s="163"/>
      <c r="EMP54" s="163"/>
      <c r="EMQ54" s="163"/>
      <c r="EMR54" s="163"/>
      <c r="EMS54" s="163"/>
      <c r="EMT54" s="163"/>
      <c r="EMU54" s="163"/>
      <c r="EMV54" s="163"/>
      <c r="EMW54" s="163"/>
      <c r="EMX54" s="163"/>
      <c r="EMY54" s="163"/>
      <c r="EMZ54" s="163"/>
      <c r="ENA54" s="163"/>
      <c r="ENB54" s="163"/>
      <c r="ENC54" s="163"/>
      <c r="END54" s="163"/>
      <c r="ENE54" s="163"/>
      <c r="ENF54" s="163"/>
      <c r="ENG54" s="163"/>
      <c r="ENH54" s="163"/>
      <c r="ENI54" s="163"/>
      <c r="ENJ54" s="163"/>
      <c r="ENK54" s="163"/>
      <c r="ENL54" s="163"/>
      <c r="ENM54" s="163"/>
      <c r="ENN54" s="163"/>
      <c r="ENO54" s="163"/>
      <c r="ENP54" s="163"/>
      <c r="ENQ54" s="163"/>
      <c r="ENR54" s="163"/>
      <c r="ENS54" s="163"/>
      <c r="ENT54" s="163"/>
      <c r="ENU54" s="163"/>
      <c r="ENV54" s="163"/>
      <c r="ENW54" s="163"/>
      <c r="ENX54" s="163"/>
      <c r="ENY54" s="163"/>
      <c r="ENZ54" s="163"/>
      <c r="EOA54" s="163"/>
      <c r="EOB54" s="163"/>
      <c r="EOC54" s="163"/>
      <c r="EOD54" s="163"/>
      <c r="EOE54" s="163"/>
      <c r="EOF54" s="163"/>
      <c r="EOG54" s="163"/>
      <c r="EOH54" s="163"/>
      <c r="EOI54" s="163"/>
      <c r="EOJ54" s="163"/>
      <c r="EOK54" s="163"/>
      <c r="EOL54" s="163"/>
      <c r="EOM54" s="163"/>
      <c r="EON54" s="163"/>
      <c r="EOO54" s="163"/>
      <c r="EOP54" s="163"/>
      <c r="EOQ54" s="163"/>
      <c r="EOR54" s="163"/>
      <c r="EOS54" s="163"/>
      <c r="EOT54" s="163"/>
      <c r="EOU54" s="163"/>
      <c r="EOV54" s="163"/>
      <c r="EOW54" s="163"/>
      <c r="EOX54" s="163"/>
      <c r="EOY54" s="163"/>
      <c r="EOZ54" s="163"/>
      <c r="EPA54" s="163"/>
      <c r="EPB54" s="163"/>
      <c r="EPC54" s="163"/>
      <c r="EPD54" s="163"/>
      <c r="EPE54" s="163"/>
      <c r="EPF54" s="163"/>
      <c r="EPG54" s="163"/>
      <c r="EPH54" s="163"/>
      <c r="EPI54" s="163"/>
      <c r="EPJ54" s="163"/>
      <c r="EPK54" s="163"/>
      <c r="EPL54" s="163"/>
      <c r="EPM54" s="163"/>
      <c r="EPN54" s="163"/>
      <c r="EPO54" s="163"/>
      <c r="EPP54" s="163"/>
      <c r="EPQ54" s="163"/>
      <c r="EPR54" s="163"/>
      <c r="EPS54" s="163"/>
      <c r="EPT54" s="163"/>
      <c r="EPU54" s="163"/>
      <c r="EPV54" s="163"/>
      <c r="EPW54" s="163"/>
      <c r="EPX54" s="163"/>
      <c r="EPY54" s="163"/>
      <c r="EPZ54" s="163"/>
      <c r="EQA54" s="163"/>
      <c r="EQB54" s="163"/>
      <c r="EQC54" s="163"/>
      <c r="EQD54" s="163"/>
      <c r="EQE54" s="163"/>
      <c r="EQF54" s="163"/>
      <c r="EQG54" s="163"/>
      <c r="EQH54" s="163"/>
      <c r="EQI54" s="163"/>
      <c r="EQJ54" s="163"/>
      <c r="EQK54" s="163"/>
      <c r="EQL54" s="163"/>
      <c r="EQM54" s="163"/>
      <c r="EQN54" s="163"/>
      <c r="EQO54" s="163"/>
      <c r="EQP54" s="163"/>
      <c r="EQQ54" s="163"/>
      <c r="EQR54" s="163"/>
      <c r="EQS54" s="163"/>
      <c r="EQT54" s="163"/>
      <c r="EQU54" s="163"/>
      <c r="EQV54" s="163"/>
      <c r="EQW54" s="163"/>
      <c r="EQX54" s="163"/>
      <c r="EQY54" s="163"/>
      <c r="EQZ54" s="163"/>
      <c r="ERA54" s="163"/>
      <c r="ERB54" s="163"/>
      <c r="ERC54" s="163"/>
      <c r="ERD54" s="163"/>
      <c r="ERE54" s="163"/>
      <c r="ERF54" s="163"/>
      <c r="ERG54" s="163"/>
      <c r="ERH54" s="163"/>
      <c r="ERI54" s="163"/>
      <c r="ERJ54" s="163"/>
      <c r="ERK54" s="163"/>
      <c r="ERL54" s="163"/>
      <c r="ERM54" s="163"/>
      <c r="ERN54" s="163"/>
      <c r="ERO54" s="163"/>
      <c r="ERP54" s="163"/>
      <c r="ERQ54" s="163"/>
      <c r="ERR54" s="163"/>
      <c r="ERS54" s="163"/>
      <c r="ERT54" s="163"/>
      <c r="ERU54" s="163"/>
      <c r="ERV54" s="163"/>
      <c r="ERW54" s="163"/>
      <c r="ERX54" s="163"/>
      <c r="ERY54" s="163"/>
      <c r="ERZ54" s="163"/>
      <c r="ESA54" s="163"/>
      <c r="ESB54" s="163"/>
      <c r="ESC54" s="163"/>
      <c r="ESD54" s="163"/>
      <c r="ESE54" s="163"/>
      <c r="ESF54" s="163"/>
      <c r="ESG54" s="163"/>
      <c r="ESH54" s="163"/>
      <c r="ESI54" s="163"/>
      <c r="ESJ54" s="163"/>
      <c r="ESK54" s="163"/>
      <c r="ESL54" s="163"/>
      <c r="ESM54" s="163"/>
      <c r="ESN54" s="163"/>
      <c r="ESO54" s="163"/>
      <c r="ESP54" s="163"/>
      <c r="ESQ54" s="163"/>
      <c r="ESR54" s="163"/>
      <c r="ESS54" s="163"/>
      <c r="EST54" s="163"/>
      <c r="ESU54" s="163"/>
      <c r="ESV54" s="163"/>
      <c r="ESW54" s="163"/>
      <c r="ESX54" s="163"/>
      <c r="ESY54" s="163"/>
      <c r="ESZ54" s="163"/>
      <c r="ETA54" s="163"/>
      <c r="ETB54" s="163"/>
      <c r="ETC54" s="163"/>
      <c r="ETD54" s="163"/>
      <c r="ETE54" s="163"/>
      <c r="ETF54" s="163"/>
      <c r="ETG54" s="163"/>
      <c r="ETH54" s="163"/>
      <c r="ETI54" s="163"/>
      <c r="ETJ54" s="163"/>
      <c r="ETK54" s="163"/>
      <c r="ETL54" s="163"/>
      <c r="ETM54" s="163"/>
      <c r="ETN54" s="163"/>
      <c r="ETO54" s="163"/>
      <c r="ETP54" s="163"/>
      <c r="ETQ54" s="163"/>
      <c r="ETR54" s="163"/>
      <c r="ETS54" s="163"/>
      <c r="ETT54" s="163"/>
      <c r="ETU54" s="163"/>
      <c r="ETV54" s="163"/>
      <c r="ETW54" s="163"/>
      <c r="ETX54" s="163"/>
      <c r="ETY54" s="163"/>
      <c r="ETZ54" s="163"/>
      <c r="EUA54" s="163"/>
      <c r="EUB54" s="163"/>
      <c r="EUC54" s="163"/>
      <c r="EUD54" s="163"/>
      <c r="EUE54" s="163"/>
      <c r="EUF54" s="163"/>
      <c r="EUG54" s="163"/>
      <c r="EUH54" s="163"/>
      <c r="EUI54" s="163"/>
      <c r="EUJ54" s="163"/>
      <c r="EUK54" s="163"/>
      <c r="EUL54" s="163"/>
      <c r="EUM54" s="163"/>
      <c r="EUN54" s="163"/>
      <c r="EUO54" s="163"/>
      <c r="EUP54" s="163"/>
      <c r="EUQ54" s="163"/>
      <c r="EUR54" s="163"/>
      <c r="EUS54" s="163"/>
      <c r="EUT54" s="163"/>
      <c r="EUU54" s="163"/>
      <c r="EUV54" s="163"/>
      <c r="EUW54" s="163"/>
      <c r="EUX54" s="163"/>
      <c r="EUY54" s="163"/>
      <c r="EUZ54" s="163"/>
      <c r="EVA54" s="163"/>
      <c r="EVB54" s="163"/>
      <c r="EVC54" s="163"/>
      <c r="EVD54" s="163"/>
      <c r="EVE54" s="163"/>
      <c r="EVF54" s="163"/>
      <c r="EVG54" s="163"/>
      <c r="EVH54" s="163"/>
      <c r="EVI54" s="163"/>
      <c r="EVJ54" s="163"/>
      <c r="EVK54" s="163"/>
      <c r="EVL54" s="163"/>
      <c r="EVM54" s="163"/>
      <c r="EVN54" s="163"/>
      <c r="EVO54" s="163"/>
      <c r="EVP54" s="163"/>
      <c r="EVQ54" s="163"/>
      <c r="EVR54" s="163"/>
      <c r="EVS54" s="163"/>
      <c r="EVT54" s="163"/>
      <c r="EVU54" s="163"/>
      <c r="EVV54" s="163"/>
      <c r="EVW54" s="163"/>
      <c r="EVX54" s="163"/>
      <c r="EVY54" s="163"/>
      <c r="EVZ54" s="163"/>
      <c r="EWA54" s="163"/>
      <c r="EWB54" s="163"/>
      <c r="EWC54" s="163"/>
      <c r="EWD54" s="163"/>
      <c r="EWE54" s="163"/>
      <c r="EWF54" s="163"/>
      <c r="EWG54" s="163"/>
      <c r="EWH54" s="163"/>
      <c r="EWI54" s="163"/>
      <c r="EWJ54" s="163"/>
      <c r="EWK54" s="163"/>
      <c r="EWL54" s="163"/>
      <c r="EWM54" s="163"/>
      <c r="EWN54" s="163"/>
      <c r="EWO54" s="163"/>
      <c r="EWP54" s="163"/>
      <c r="EWQ54" s="163"/>
      <c r="EWR54" s="163"/>
      <c r="EWS54" s="163"/>
      <c r="EWT54" s="163"/>
      <c r="EWU54" s="163"/>
      <c r="EWV54" s="163"/>
      <c r="EWW54" s="163"/>
      <c r="EWX54" s="163"/>
      <c r="EWY54" s="163"/>
      <c r="EWZ54" s="163"/>
      <c r="EXA54" s="163"/>
      <c r="EXB54" s="163"/>
      <c r="EXC54" s="163"/>
      <c r="EXD54" s="163"/>
      <c r="EXE54" s="163"/>
      <c r="EXF54" s="163"/>
      <c r="EXG54" s="163"/>
      <c r="EXH54" s="163"/>
      <c r="EXI54" s="163"/>
      <c r="EXJ54" s="163"/>
      <c r="EXK54" s="163"/>
      <c r="EXL54" s="163"/>
      <c r="EXM54" s="163"/>
      <c r="EXN54" s="163"/>
      <c r="EXO54" s="163"/>
      <c r="EXP54" s="163"/>
      <c r="EXQ54" s="163"/>
      <c r="EXR54" s="163"/>
      <c r="EXS54" s="163"/>
      <c r="EXT54" s="163"/>
      <c r="EXU54" s="163"/>
      <c r="EXV54" s="163"/>
      <c r="EXW54" s="163"/>
      <c r="EXX54" s="163"/>
      <c r="EXY54" s="163"/>
      <c r="EXZ54" s="163"/>
      <c r="EYA54" s="163"/>
      <c r="EYB54" s="163"/>
      <c r="EYC54" s="163"/>
      <c r="EYD54" s="163"/>
      <c r="EYE54" s="163"/>
      <c r="EYF54" s="163"/>
      <c r="EYG54" s="163"/>
      <c r="EYH54" s="163"/>
      <c r="EYI54" s="163"/>
      <c r="EYJ54" s="163"/>
      <c r="EYK54" s="163"/>
      <c r="EYL54" s="163"/>
      <c r="EYM54" s="163"/>
      <c r="EYN54" s="163"/>
      <c r="EYO54" s="163"/>
      <c r="EYP54" s="163"/>
      <c r="EYQ54" s="163"/>
      <c r="EYR54" s="163"/>
      <c r="EYS54" s="163"/>
      <c r="EYT54" s="163"/>
      <c r="EYU54" s="163"/>
      <c r="EYV54" s="163"/>
      <c r="EYW54" s="163"/>
      <c r="EYX54" s="163"/>
      <c r="EYY54" s="163"/>
      <c r="EYZ54" s="163"/>
      <c r="EZA54" s="163"/>
      <c r="EZB54" s="163"/>
      <c r="EZC54" s="163"/>
      <c r="EZD54" s="163"/>
      <c r="EZE54" s="163"/>
      <c r="EZF54" s="163"/>
      <c r="EZG54" s="163"/>
      <c r="EZH54" s="163"/>
      <c r="EZI54" s="163"/>
      <c r="EZJ54" s="163"/>
      <c r="EZK54" s="163"/>
      <c r="EZL54" s="163"/>
      <c r="EZM54" s="163"/>
      <c r="EZN54" s="163"/>
      <c r="EZO54" s="163"/>
      <c r="EZP54" s="163"/>
      <c r="EZQ54" s="163"/>
      <c r="EZR54" s="163"/>
      <c r="EZS54" s="163"/>
      <c r="EZT54" s="163"/>
      <c r="EZU54" s="163"/>
      <c r="EZV54" s="163"/>
      <c r="EZW54" s="163"/>
      <c r="EZX54" s="163"/>
      <c r="EZY54" s="163"/>
      <c r="EZZ54" s="163"/>
      <c r="FAA54" s="163"/>
      <c r="FAB54" s="163"/>
      <c r="FAC54" s="163"/>
      <c r="FAD54" s="163"/>
      <c r="FAE54" s="163"/>
      <c r="FAF54" s="163"/>
      <c r="FAG54" s="163"/>
      <c r="FAH54" s="163"/>
      <c r="FAI54" s="163"/>
      <c r="FAJ54" s="163"/>
      <c r="FAK54" s="163"/>
      <c r="FAL54" s="163"/>
      <c r="FAM54" s="163"/>
      <c r="FAN54" s="163"/>
      <c r="FAO54" s="163"/>
      <c r="FAP54" s="163"/>
      <c r="FAQ54" s="163"/>
      <c r="FAR54" s="163"/>
      <c r="FAS54" s="163"/>
      <c r="FAT54" s="163"/>
      <c r="FAU54" s="163"/>
      <c r="FAV54" s="163"/>
      <c r="FAW54" s="163"/>
      <c r="FAX54" s="163"/>
      <c r="FAY54" s="163"/>
      <c r="FAZ54" s="163"/>
      <c r="FBA54" s="163"/>
      <c r="FBB54" s="163"/>
      <c r="FBC54" s="163"/>
      <c r="FBD54" s="163"/>
      <c r="FBE54" s="163"/>
      <c r="FBF54" s="163"/>
      <c r="FBG54" s="163"/>
      <c r="FBH54" s="163"/>
      <c r="FBI54" s="163"/>
      <c r="FBJ54" s="163"/>
      <c r="FBK54" s="163"/>
      <c r="FBL54" s="163"/>
      <c r="FBM54" s="163"/>
      <c r="FBN54" s="163"/>
      <c r="FBO54" s="163"/>
      <c r="FBP54" s="163"/>
      <c r="FBQ54" s="163"/>
      <c r="FBR54" s="163"/>
      <c r="FBS54" s="163"/>
      <c r="FBT54" s="163"/>
      <c r="FBU54" s="163"/>
      <c r="FBV54" s="163"/>
      <c r="FBW54" s="163"/>
      <c r="FBX54" s="163"/>
      <c r="FBY54" s="163"/>
      <c r="FBZ54" s="163"/>
      <c r="FCA54" s="163"/>
      <c r="FCB54" s="163"/>
      <c r="FCC54" s="163"/>
      <c r="FCD54" s="163"/>
      <c r="FCE54" s="163"/>
      <c r="FCF54" s="163"/>
      <c r="FCG54" s="163"/>
      <c r="FCH54" s="163"/>
      <c r="FCI54" s="163"/>
      <c r="FCJ54" s="163"/>
      <c r="FCK54" s="163"/>
      <c r="FCL54" s="163"/>
      <c r="FCM54" s="163"/>
      <c r="FCN54" s="163"/>
      <c r="FCO54" s="163"/>
      <c r="FCP54" s="163"/>
      <c r="FCQ54" s="163"/>
      <c r="FCR54" s="163"/>
      <c r="FCS54" s="163"/>
      <c r="FCT54" s="163"/>
      <c r="FCU54" s="163"/>
      <c r="FCV54" s="163"/>
      <c r="FCW54" s="163"/>
      <c r="FCX54" s="163"/>
      <c r="FCY54" s="163"/>
      <c r="FCZ54" s="163"/>
      <c r="FDA54" s="163"/>
      <c r="FDB54" s="163"/>
      <c r="FDC54" s="163"/>
      <c r="FDD54" s="163"/>
      <c r="FDE54" s="163"/>
      <c r="FDF54" s="163"/>
      <c r="FDG54" s="163"/>
      <c r="FDH54" s="163"/>
      <c r="FDI54" s="163"/>
      <c r="FDJ54" s="163"/>
      <c r="FDK54" s="163"/>
      <c r="FDL54" s="163"/>
      <c r="FDM54" s="163"/>
      <c r="FDN54" s="163"/>
      <c r="FDO54" s="163"/>
      <c r="FDP54" s="163"/>
      <c r="FDQ54" s="163"/>
      <c r="FDR54" s="163"/>
      <c r="FDS54" s="163"/>
      <c r="FDT54" s="163"/>
      <c r="FDU54" s="163"/>
      <c r="FDV54" s="163"/>
      <c r="FDW54" s="163"/>
      <c r="FDX54" s="163"/>
      <c r="FDY54" s="163"/>
      <c r="FDZ54" s="163"/>
      <c r="FEA54" s="163"/>
      <c r="FEB54" s="163"/>
      <c r="FEC54" s="163"/>
      <c r="FED54" s="163"/>
      <c r="FEE54" s="163"/>
      <c r="FEF54" s="163"/>
      <c r="FEG54" s="163"/>
      <c r="FEH54" s="163"/>
      <c r="FEI54" s="163"/>
      <c r="FEJ54" s="163"/>
      <c r="FEK54" s="163"/>
      <c r="FEL54" s="163"/>
      <c r="FEM54" s="163"/>
      <c r="FEN54" s="163"/>
      <c r="FEO54" s="163"/>
      <c r="FEP54" s="163"/>
      <c r="FEQ54" s="163"/>
      <c r="FER54" s="163"/>
      <c r="FES54" s="163"/>
      <c r="FET54" s="163"/>
      <c r="FEU54" s="163"/>
      <c r="FEV54" s="163"/>
      <c r="FEW54" s="163"/>
      <c r="FEX54" s="163"/>
      <c r="FEY54" s="163"/>
      <c r="FEZ54" s="163"/>
      <c r="FFA54" s="163"/>
      <c r="FFB54" s="163"/>
      <c r="FFC54" s="163"/>
      <c r="FFD54" s="163"/>
      <c r="FFE54" s="163"/>
      <c r="FFF54" s="163"/>
      <c r="FFG54" s="163"/>
      <c r="FFH54" s="163"/>
      <c r="FFI54" s="163"/>
      <c r="FFJ54" s="163"/>
      <c r="FFK54" s="163"/>
      <c r="FFL54" s="163"/>
      <c r="FFM54" s="163"/>
      <c r="FFN54" s="163"/>
      <c r="FFO54" s="163"/>
      <c r="FFP54" s="163"/>
      <c r="FFQ54" s="163"/>
      <c r="FFR54" s="163"/>
      <c r="FFS54" s="163"/>
      <c r="FFT54" s="163"/>
      <c r="FFU54" s="163"/>
      <c r="FFV54" s="163"/>
      <c r="FFW54" s="163"/>
      <c r="FFX54" s="163"/>
      <c r="FFY54" s="163"/>
      <c r="FFZ54" s="163"/>
      <c r="FGA54" s="163"/>
      <c r="FGB54" s="163"/>
      <c r="FGC54" s="163"/>
      <c r="FGD54" s="163"/>
      <c r="FGE54" s="163"/>
      <c r="FGF54" s="163"/>
      <c r="FGG54" s="163"/>
      <c r="FGH54" s="163"/>
      <c r="FGI54" s="163"/>
      <c r="FGJ54" s="163"/>
      <c r="FGK54" s="163"/>
      <c r="FGL54" s="163"/>
      <c r="FGM54" s="163"/>
      <c r="FGN54" s="163"/>
      <c r="FGO54" s="163"/>
      <c r="FGP54" s="163"/>
      <c r="FGQ54" s="163"/>
      <c r="FGR54" s="163"/>
      <c r="FGS54" s="163"/>
      <c r="FGT54" s="163"/>
      <c r="FGU54" s="163"/>
      <c r="FGV54" s="163"/>
      <c r="FGW54" s="163"/>
      <c r="FGX54" s="163"/>
      <c r="FGY54" s="163"/>
      <c r="FGZ54" s="163"/>
      <c r="FHA54" s="163"/>
      <c r="FHB54" s="163"/>
      <c r="FHC54" s="163"/>
      <c r="FHD54" s="163"/>
      <c r="FHE54" s="163"/>
      <c r="FHF54" s="163"/>
      <c r="FHG54" s="163"/>
      <c r="FHH54" s="163"/>
      <c r="FHI54" s="163"/>
      <c r="FHJ54" s="163"/>
      <c r="FHK54" s="163"/>
      <c r="FHL54" s="163"/>
      <c r="FHM54" s="163"/>
      <c r="FHN54" s="163"/>
      <c r="FHO54" s="163"/>
      <c r="FHP54" s="163"/>
      <c r="FHQ54" s="163"/>
      <c r="FHR54" s="163"/>
      <c r="FHS54" s="163"/>
      <c r="FHT54" s="163"/>
      <c r="FHU54" s="163"/>
      <c r="FHV54" s="163"/>
      <c r="FHW54" s="163"/>
      <c r="FHX54" s="163"/>
      <c r="FHY54" s="163"/>
      <c r="FHZ54" s="163"/>
      <c r="FIA54" s="163"/>
      <c r="FIB54" s="163"/>
      <c r="FIC54" s="163"/>
      <c r="FID54" s="163"/>
      <c r="FIE54" s="163"/>
      <c r="FIF54" s="163"/>
      <c r="FIG54" s="163"/>
      <c r="FIH54" s="163"/>
      <c r="FII54" s="163"/>
      <c r="FIJ54" s="163"/>
      <c r="FIK54" s="163"/>
      <c r="FIL54" s="163"/>
      <c r="FIM54" s="163"/>
      <c r="FIN54" s="163"/>
      <c r="FIO54" s="163"/>
      <c r="FIP54" s="163"/>
      <c r="FIQ54" s="163"/>
      <c r="FIR54" s="163"/>
      <c r="FIS54" s="163"/>
      <c r="FIT54" s="163"/>
      <c r="FIU54" s="163"/>
      <c r="FIV54" s="163"/>
      <c r="FIW54" s="163"/>
      <c r="FIX54" s="163"/>
      <c r="FIY54" s="163"/>
      <c r="FIZ54" s="163"/>
      <c r="FJA54" s="163"/>
      <c r="FJB54" s="163"/>
      <c r="FJC54" s="163"/>
      <c r="FJD54" s="163"/>
      <c r="FJE54" s="163"/>
      <c r="FJF54" s="163"/>
      <c r="FJG54" s="163"/>
      <c r="FJH54" s="163"/>
      <c r="FJI54" s="163"/>
      <c r="FJJ54" s="163"/>
      <c r="FJK54" s="163"/>
      <c r="FJL54" s="163"/>
      <c r="FJM54" s="163"/>
      <c r="FJN54" s="163"/>
      <c r="FJO54" s="163"/>
      <c r="FJP54" s="163"/>
      <c r="FJQ54" s="163"/>
      <c r="FJR54" s="163"/>
      <c r="FJS54" s="163"/>
      <c r="FJT54" s="163"/>
      <c r="FJU54" s="163"/>
      <c r="FJV54" s="163"/>
      <c r="FJW54" s="163"/>
      <c r="FJX54" s="163"/>
      <c r="FJY54" s="163"/>
      <c r="FJZ54" s="163"/>
      <c r="FKA54" s="163"/>
      <c r="FKB54" s="163"/>
      <c r="FKC54" s="163"/>
      <c r="FKD54" s="163"/>
      <c r="FKE54" s="163"/>
      <c r="FKF54" s="163"/>
      <c r="FKG54" s="163"/>
      <c r="FKH54" s="163"/>
      <c r="FKI54" s="163"/>
      <c r="FKJ54" s="163"/>
      <c r="FKK54" s="163"/>
      <c r="FKL54" s="163"/>
      <c r="FKM54" s="163"/>
      <c r="FKN54" s="163"/>
      <c r="FKO54" s="163"/>
      <c r="FKP54" s="163"/>
      <c r="FKQ54" s="163"/>
      <c r="FKR54" s="163"/>
      <c r="FKS54" s="163"/>
      <c r="FKT54" s="163"/>
      <c r="FKU54" s="163"/>
      <c r="FKV54" s="163"/>
      <c r="FKW54" s="163"/>
      <c r="FKX54" s="163"/>
      <c r="FKY54" s="163"/>
      <c r="FKZ54" s="163"/>
      <c r="FLA54" s="163"/>
      <c r="FLB54" s="163"/>
      <c r="FLC54" s="163"/>
      <c r="FLD54" s="163"/>
      <c r="FLE54" s="163"/>
      <c r="FLF54" s="163"/>
      <c r="FLG54" s="163"/>
      <c r="FLH54" s="163"/>
      <c r="FLI54" s="163"/>
      <c r="FLJ54" s="163"/>
      <c r="FLK54" s="163"/>
      <c r="FLL54" s="163"/>
      <c r="FLM54" s="163"/>
      <c r="FLN54" s="163"/>
      <c r="FLO54" s="163"/>
      <c r="FLP54" s="163"/>
      <c r="FLQ54" s="163"/>
      <c r="FLR54" s="163"/>
      <c r="FLS54" s="163"/>
      <c r="FLT54" s="163"/>
      <c r="FLU54" s="163"/>
      <c r="FLV54" s="163"/>
      <c r="FLW54" s="163"/>
      <c r="FLX54" s="163"/>
      <c r="FLY54" s="163"/>
      <c r="FLZ54" s="163"/>
      <c r="FMA54" s="163"/>
      <c r="FMB54" s="163"/>
      <c r="FMC54" s="163"/>
      <c r="FMD54" s="163"/>
      <c r="FME54" s="163"/>
      <c r="FMF54" s="163"/>
      <c r="FMG54" s="163"/>
      <c r="FMH54" s="163"/>
      <c r="FMI54" s="163"/>
      <c r="FMJ54" s="163"/>
      <c r="FMK54" s="163"/>
      <c r="FML54" s="163"/>
      <c r="FMM54" s="163"/>
      <c r="FMN54" s="163"/>
      <c r="FMO54" s="163"/>
      <c r="FMP54" s="163"/>
      <c r="FMQ54" s="163"/>
      <c r="FMR54" s="163"/>
      <c r="FMS54" s="163"/>
      <c r="FMT54" s="163"/>
      <c r="FMU54" s="163"/>
      <c r="FMV54" s="163"/>
      <c r="FMW54" s="163"/>
      <c r="FMX54" s="163"/>
      <c r="FMY54" s="163"/>
      <c r="FMZ54" s="163"/>
      <c r="FNA54" s="163"/>
      <c r="FNB54" s="163"/>
      <c r="FNC54" s="163"/>
      <c r="FND54" s="163"/>
      <c r="FNE54" s="163"/>
      <c r="FNF54" s="163"/>
      <c r="FNG54" s="163"/>
      <c r="FNH54" s="163"/>
      <c r="FNI54" s="163"/>
      <c r="FNJ54" s="163"/>
      <c r="FNK54" s="163"/>
      <c r="FNL54" s="163"/>
      <c r="FNM54" s="163"/>
      <c r="FNN54" s="163"/>
      <c r="FNO54" s="163"/>
      <c r="FNP54" s="163"/>
      <c r="FNQ54" s="163"/>
      <c r="FNR54" s="163"/>
      <c r="FNS54" s="163"/>
      <c r="FNT54" s="163"/>
      <c r="FNU54" s="163"/>
      <c r="FNV54" s="163"/>
      <c r="FNW54" s="163"/>
      <c r="FNX54" s="163"/>
      <c r="FNY54" s="163"/>
      <c r="FNZ54" s="163"/>
      <c r="FOA54" s="163"/>
      <c r="FOB54" s="163"/>
      <c r="FOC54" s="163"/>
      <c r="FOD54" s="163"/>
      <c r="FOE54" s="163"/>
      <c r="FOF54" s="163"/>
      <c r="FOG54" s="163"/>
      <c r="FOH54" s="163"/>
      <c r="FOI54" s="163"/>
      <c r="FOJ54" s="163"/>
      <c r="FOK54" s="163"/>
      <c r="FOL54" s="163"/>
      <c r="FOM54" s="163"/>
      <c r="FON54" s="163"/>
      <c r="FOO54" s="163"/>
      <c r="FOP54" s="163"/>
      <c r="FOQ54" s="163"/>
      <c r="FOR54" s="163"/>
      <c r="FOS54" s="163"/>
      <c r="FOT54" s="163"/>
      <c r="FOU54" s="163"/>
      <c r="FOV54" s="163"/>
      <c r="FOW54" s="163"/>
      <c r="FOX54" s="163"/>
      <c r="FOY54" s="163"/>
      <c r="FOZ54" s="163"/>
      <c r="FPA54" s="163"/>
      <c r="FPB54" s="163"/>
      <c r="FPC54" s="163"/>
      <c r="FPD54" s="163"/>
      <c r="FPE54" s="163"/>
      <c r="FPF54" s="163"/>
      <c r="FPG54" s="163"/>
      <c r="FPH54" s="163"/>
      <c r="FPI54" s="163"/>
      <c r="FPJ54" s="163"/>
      <c r="FPK54" s="163"/>
      <c r="FPL54" s="163"/>
      <c r="FPM54" s="163"/>
      <c r="FPN54" s="163"/>
      <c r="FPO54" s="163"/>
      <c r="FPP54" s="163"/>
      <c r="FPQ54" s="163"/>
      <c r="FPR54" s="163"/>
      <c r="FPS54" s="163"/>
      <c r="FPT54" s="163"/>
      <c r="FPU54" s="163"/>
      <c r="FPV54" s="163"/>
      <c r="FPW54" s="163"/>
      <c r="FPX54" s="163"/>
      <c r="FPY54" s="163"/>
      <c r="FPZ54" s="163"/>
      <c r="FQA54" s="163"/>
      <c r="FQB54" s="163"/>
      <c r="FQC54" s="163"/>
      <c r="FQD54" s="163"/>
      <c r="FQE54" s="163"/>
      <c r="FQF54" s="163"/>
      <c r="FQG54" s="163"/>
      <c r="FQH54" s="163"/>
      <c r="FQI54" s="163"/>
      <c r="FQJ54" s="163"/>
      <c r="FQK54" s="163"/>
      <c r="FQL54" s="163"/>
      <c r="FQM54" s="163"/>
      <c r="FQN54" s="163"/>
      <c r="FQO54" s="163"/>
      <c r="FQP54" s="163"/>
      <c r="FQQ54" s="163"/>
      <c r="FQR54" s="163"/>
      <c r="FQS54" s="163"/>
      <c r="FQT54" s="163"/>
      <c r="FQU54" s="163"/>
      <c r="FQV54" s="163"/>
      <c r="FQW54" s="163"/>
      <c r="FQX54" s="163"/>
      <c r="FQY54" s="163"/>
      <c r="FQZ54" s="163"/>
      <c r="FRA54" s="163"/>
      <c r="FRB54" s="163"/>
      <c r="FRC54" s="163"/>
      <c r="FRD54" s="163"/>
      <c r="FRE54" s="163"/>
      <c r="FRF54" s="163"/>
      <c r="FRG54" s="163"/>
      <c r="FRH54" s="163"/>
      <c r="FRI54" s="163"/>
      <c r="FRJ54" s="163"/>
      <c r="FRK54" s="163"/>
      <c r="FRL54" s="163"/>
      <c r="FRM54" s="163"/>
      <c r="FRN54" s="163"/>
      <c r="FRO54" s="163"/>
      <c r="FRP54" s="163"/>
      <c r="FRQ54" s="163"/>
      <c r="FRR54" s="163"/>
      <c r="FRS54" s="163"/>
      <c r="FRT54" s="163"/>
      <c r="FRU54" s="163"/>
      <c r="FRV54" s="163"/>
      <c r="FRW54" s="163"/>
      <c r="FRX54" s="163"/>
      <c r="FRY54" s="163"/>
      <c r="FRZ54" s="163"/>
      <c r="FSA54" s="163"/>
      <c r="FSB54" s="163"/>
      <c r="FSC54" s="163"/>
      <c r="FSD54" s="163"/>
      <c r="FSE54" s="163"/>
      <c r="FSF54" s="163"/>
      <c r="FSG54" s="163"/>
      <c r="FSH54" s="163"/>
      <c r="FSI54" s="163"/>
      <c r="FSJ54" s="163"/>
      <c r="FSK54" s="163"/>
      <c r="FSL54" s="163"/>
      <c r="FSM54" s="163"/>
      <c r="FSN54" s="163"/>
      <c r="FSO54" s="163"/>
      <c r="FSP54" s="163"/>
      <c r="FSQ54" s="163"/>
      <c r="FSR54" s="163"/>
      <c r="FSS54" s="163"/>
      <c r="FST54" s="163"/>
      <c r="FSU54" s="163"/>
      <c r="FSV54" s="163"/>
      <c r="FSW54" s="163"/>
      <c r="FSX54" s="163"/>
      <c r="FSY54" s="163"/>
      <c r="FSZ54" s="163"/>
      <c r="FTA54" s="163"/>
      <c r="FTB54" s="163"/>
      <c r="FTC54" s="163"/>
      <c r="FTD54" s="163"/>
      <c r="FTE54" s="163"/>
      <c r="FTF54" s="163"/>
      <c r="FTG54" s="163"/>
      <c r="FTH54" s="163"/>
      <c r="FTI54" s="163"/>
      <c r="FTJ54" s="163"/>
      <c r="FTK54" s="163"/>
      <c r="FTL54" s="163"/>
      <c r="FTM54" s="163"/>
      <c r="FTN54" s="163"/>
      <c r="FTO54" s="163"/>
      <c r="FTP54" s="163"/>
      <c r="FTQ54" s="163"/>
      <c r="FTR54" s="163"/>
      <c r="FTS54" s="163"/>
      <c r="FTT54" s="163"/>
      <c r="FTU54" s="163"/>
      <c r="FTV54" s="163"/>
      <c r="FTW54" s="163"/>
      <c r="FTX54" s="163"/>
      <c r="FTY54" s="163"/>
      <c r="FTZ54" s="163"/>
      <c r="FUA54" s="163"/>
      <c r="FUB54" s="163"/>
      <c r="FUC54" s="163"/>
      <c r="FUD54" s="163"/>
      <c r="FUE54" s="163"/>
      <c r="FUF54" s="163"/>
      <c r="FUG54" s="163"/>
      <c r="FUH54" s="163"/>
      <c r="FUI54" s="163"/>
      <c r="FUJ54" s="163"/>
      <c r="FUK54" s="163"/>
      <c r="FUL54" s="163"/>
      <c r="FUM54" s="163"/>
      <c r="FUN54" s="163"/>
      <c r="FUO54" s="163"/>
      <c r="FUP54" s="163"/>
      <c r="FUQ54" s="163"/>
      <c r="FUR54" s="163"/>
      <c r="FUS54" s="163"/>
      <c r="FUT54" s="163"/>
      <c r="FUU54" s="163"/>
      <c r="FUV54" s="163"/>
      <c r="FUW54" s="163"/>
      <c r="FUX54" s="163"/>
      <c r="FUY54" s="163"/>
      <c r="FUZ54" s="163"/>
      <c r="FVA54" s="163"/>
      <c r="FVB54" s="163"/>
      <c r="FVC54" s="163"/>
      <c r="FVD54" s="163"/>
      <c r="FVE54" s="163"/>
      <c r="FVF54" s="163"/>
      <c r="FVG54" s="163"/>
      <c r="FVH54" s="163"/>
      <c r="FVI54" s="163"/>
      <c r="FVJ54" s="163"/>
      <c r="FVK54" s="163"/>
      <c r="FVL54" s="163"/>
      <c r="FVM54" s="163"/>
      <c r="FVN54" s="163"/>
      <c r="FVO54" s="163"/>
      <c r="FVP54" s="163"/>
      <c r="FVQ54" s="163"/>
      <c r="FVR54" s="163"/>
      <c r="FVS54" s="163"/>
      <c r="FVT54" s="163"/>
      <c r="FVU54" s="163"/>
      <c r="FVV54" s="163"/>
      <c r="FVW54" s="163"/>
      <c r="FVX54" s="163"/>
      <c r="FVY54" s="163"/>
      <c r="FVZ54" s="163"/>
      <c r="FWA54" s="163"/>
      <c r="FWB54" s="163"/>
      <c r="FWC54" s="163"/>
      <c r="FWD54" s="163"/>
      <c r="FWE54" s="163"/>
      <c r="FWF54" s="163"/>
      <c r="FWG54" s="163"/>
      <c r="FWH54" s="163"/>
      <c r="FWI54" s="163"/>
      <c r="FWJ54" s="163"/>
      <c r="FWK54" s="163"/>
      <c r="FWL54" s="163"/>
      <c r="FWM54" s="163"/>
      <c r="FWN54" s="163"/>
      <c r="FWO54" s="163"/>
      <c r="FWP54" s="163"/>
      <c r="FWQ54" s="163"/>
      <c r="FWR54" s="163"/>
      <c r="FWS54" s="163"/>
      <c r="FWT54" s="163"/>
      <c r="FWU54" s="163"/>
      <c r="FWV54" s="163"/>
      <c r="FWW54" s="163"/>
      <c r="FWX54" s="163"/>
      <c r="FWY54" s="163"/>
      <c r="FWZ54" s="163"/>
      <c r="FXA54" s="163"/>
      <c r="FXB54" s="163"/>
      <c r="FXC54" s="163"/>
      <c r="FXD54" s="163"/>
      <c r="FXE54" s="163"/>
      <c r="FXF54" s="163"/>
      <c r="FXG54" s="163"/>
      <c r="FXH54" s="163"/>
      <c r="FXI54" s="163"/>
      <c r="FXJ54" s="163"/>
      <c r="FXK54" s="163"/>
      <c r="FXL54" s="163"/>
      <c r="FXM54" s="163"/>
      <c r="FXN54" s="163"/>
      <c r="FXO54" s="163"/>
      <c r="FXP54" s="163"/>
      <c r="FXQ54" s="163"/>
      <c r="FXR54" s="163"/>
      <c r="FXS54" s="163"/>
      <c r="FXT54" s="163"/>
      <c r="FXU54" s="163"/>
      <c r="FXV54" s="163"/>
      <c r="FXW54" s="163"/>
      <c r="FXX54" s="163"/>
      <c r="FXY54" s="163"/>
      <c r="FXZ54" s="163"/>
      <c r="FYA54" s="163"/>
      <c r="FYB54" s="163"/>
      <c r="FYC54" s="163"/>
      <c r="FYD54" s="163"/>
      <c r="FYE54" s="163"/>
      <c r="FYF54" s="163"/>
      <c r="FYG54" s="163"/>
      <c r="FYH54" s="163"/>
      <c r="FYI54" s="163"/>
      <c r="FYJ54" s="163"/>
      <c r="FYK54" s="163"/>
      <c r="FYL54" s="163"/>
      <c r="FYM54" s="163"/>
      <c r="FYN54" s="163"/>
      <c r="FYO54" s="163"/>
      <c r="FYP54" s="163"/>
      <c r="FYQ54" s="163"/>
      <c r="FYR54" s="163"/>
      <c r="FYS54" s="163"/>
      <c r="FYT54" s="163"/>
      <c r="FYU54" s="163"/>
      <c r="FYV54" s="163"/>
      <c r="FYW54" s="163"/>
      <c r="FYX54" s="163"/>
      <c r="FYY54" s="163"/>
      <c r="FYZ54" s="163"/>
      <c r="FZA54" s="163"/>
      <c r="FZB54" s="163"/>
      <c r="FZC54" s="163"/>
      <c r="FZD54" s="163"/>
      <c r="FZE54" s="163"/>
      <c r="FZF54" s="163"/>
      <c r="FZG54" s="163"/>
      <c r="FZH54" s="163"/>
      <c r="FZI54" s="163"/>
      <c r="FZJ54" s="163"/>
      <c r="FZK54" s="163"/>
      <c r="FZL54" s="163"/>
      <c r="FZM54" s="163"/>
      <c r="FZN54" s="163"/>
      <c r="FZO54" s="163"/>
      <c r="FZP54" s="163"/>
      <c r="FZQ54" s="163"/>
      <c r="FZR54" s="163"/>
      <c r="FZS54" s="163"/>
      <c r="FZT54" s="163"/>
      <c r="FZU54" s="163"/>
      <c r="FZV54" s="163"/>
      <c r="FZW54" s="163"/>
      <c r="FZX54" s="163"/>
      <c r="FZY54" s="163"/>
      <c r="FZZ54" s="163"/>
      <c r="GAA54" s="163"/>
      <c r="GAB54" s="163"/>
      <c r="GAC54" s="163"/>
      <c r="GAD54" s="163"/>
      <c r="GAE54" s="163"/>
      <c r="GAF54" s="163"/>
      <c r="GAG54" s="163"/>
      <c r="GAH54" s="163"/>
      <c r="GAI54" s="163"/>
      <c r="GAJ54" s="163"/>
      <c r="GAK54" s="163"/>
      <c r="GAL54" s="163"/>
      <c r="GAM54" s="163"/>
      <c r="GAN54" s="163"/>
      <c r="GAO54" s="163"/>
      <c r="GAP54" s="163"/>
      <c r="GAQ54" s="163"/>
      <c r="GAR54" s="163"/>
      <c r="GAS54" s="163"/>
      <c r="GAT54" s="163"/>
      <c r="GAU54" s="163"/>
      <c r="GAV54" s="163"/>
      <c r="GAW54" s="163"/>
      <c r="GAX54" s="163"/>
      <c r="GAY54" s="163"/>
      <c r="GAZ54" s="163"/>
      <c r="GBA54" s="163"/>
      <c r="GBB54" s="163"/>
      <c r="GBC54" s="163"/>
      <c r="GBD54" s="163"/>
      <c r="GBE54" s="163"/>
      <c r="GBF54" s="163"/>
      <c r="GBG54" s="163"/>
      <c r="GBH54" s="163"/>
      <c r="GBI54" s="163"/>
      <c r="GBJ54" s="163"/>
      <c r="GBK54" s="163"/>
      <c r="GBL54" s="163"/>
      <c r="GBM54" s="163"/>
      <c r="GBN54" s="163"/>
      <c r="GBO54" s="163"/>
      <c r="GBP54" s="163"/>
      <c r="GBQ54" s="163"/>
      <c r="GBR54" s="163"/>
      <c r="GBS54" s="163"/>
      <c r="GBT54" s="163"/>
      <c r="GBU54" s="163"/>
      <c r="GBV54" s="163"/>
      <c r="GBW54" s="163"/>
      <c r="GBX54" s="163"/>
      <c r="GBY54" s="163"/>
      <c r="GBZ54" s="163"/>
      <c r="GCA54" s="163"/>
      <c r="GCB54" s="163"/>
      <c r="GCC54" s="163"/>
      <c r="GCD54" s="163"/>
      <c r="GCE54" s="163"/>
      <c r="GCF54" s="163"/>
      <c r="GCG54" s="163"/>
      <c r="GCH54" s="163"/>
      <c r="GCI54" s="163"/>
      <c r="GCJ54" s="163"/>
      <c r="GCK54" s="163"/>
      <c r="GCL54" s="163"/>
      <c r="GCM54" s="163"/>
      <c r="GCN54" s="163"/>
      <c r="GCO54" s="163"/>
      <c r="GCP54" s="163"/>
      <c r="GCQ54" s="163"/>
      <c r="GCR54" s="163"/>
      <c r="GCS54" s="163"/>
      <c r="GCT54" s="163"/>
      <c r="GCU54" s="163"/>
      <c r="GCV54" s="163"/>
      <c r="GCW54" s="163"/>
      <c r="GCX54" s="163"/>
      <c r="GCY54" s="163"/>
      <c r="GCZ54" s="163"/>
      <c r="GDA54" s="163"/>
      <c r="GDB54" s="163"/>
      <c r="GDC54" s="163"/>
      <c r="GDD54" s="163"/>
      <c r="GDE54" s="163"/>
      <c r="GDF54" s="163"/>
      <c r="GDG54" s="163"/>
      <c r="GDH54" s="163"/>
      <c r="GDI54" s="163"/>
      <c r="GDJ54" s="163"/>
      <c r="GDK54" s="163"/>
      <c r="GDL54" s="163"/>
      <c r="GDM54" s="163"/>
      <c r="GDN54" s="163"/>
      <c r="GDO54" s="163"/>
      <c r="GDP54" s="163"/>
      <c r="GDQ54" s="163"/>
      <c r="GDR54" s="163"/>
      <c r="GDS54" s="163"/>
      <c r="GDT54" s="163"/>
      <c r="GDU54" s="163"/>
      <c r="GDV54" s="163"/>
      <c r="GDW54" s="163"/>
      <c r="GDX54" s="163"/>
      <c r="GDY54" s="163"/>
      <c r="GDZ54" s="163"/>
      <c r="GEA54" s="163"/>
      <c r="GEB54" s="163"/>
      <c r="GEC54" s="163"/>
      <c r="GED54" s="163"/>
      <c r="GEE54" s="163"/>
      <c r="GEF54" s="163"/>
      <c r="GEG54" s="163"/>
      <c r="GEH54" s="163"/>
      <c r="GEI54" s="163"/>
      <c r="GEJ54" s="163"/>
      <c r="GEK54" s="163"/>
      <c r="GEL54" s="163"/>
      <c r="GEM54" s="163"/>
      <c r="GEN54" s="163"/>
      <c r="GEO54" s="163"/>
      <c r="GEP54" s="163"/>
      <c r="GEQ54" s="163"/>
      <c r="GER54" s="163"/>
      <c r="GES54" s="163"/>
      <c r="GET54" s="163"/>
      <c r="GEU54" s="163"/>
      <c r="GEV54" s="163"/>
      <c r="GEW54" s="163"/>
      <c r="GEX54" s="163"/>
      <c r="GEY54" s="163"/>
      <c r="GEZ54" s="163"/>
      <c r="GFA54" s="163"/>
      <c r="GFB54" s="163"/>
      <c r="GFC54" s="163"/>
      <c r="GFD54" s="163"/>
      <c r="GFE54" s="163"/>
      <c r="GFF54" s="163"/>
      <c r="GFG54" s="163"/>
      <c r="GFH54" s="163"/>
      <c r="GFI54" s="163"/>
      <c r="GFJ54" s="163"/>
      <c r="GFK54" s="163"/>
      <c r="GFL54" s="163"/>
      <c r="GFM54" s="163"/>
      <c r="GFN54" s="163"/>
      <c r="GFO54" s="163"/>
      <c r="GFP54" s="163"/>
      <c r="GFQ54" s="163"/>
      <c r="GFR54" s="163"/>
      <c r="GFS54" s="163"/>
      <c r="GFT54" s="163"/>
      <c r="GFU54" s="163"/>
      <c r="GFV54" s="163"/>
      <c r="GFW54" s="163"/>
      <c r="GFX54" s="163"/>
      <c r="GFY54" s="163"/>
      <c r="GFZ54" s="163"/>
      <c r="GGA54" s="163"/>
      <c r="GGB54" s="163"/>
      <c r="GGC54" s="163"/>
      <c r="GGD54" s="163"/>
      <c r="GGE54" s="163"/>
      <c r="GGF54" s="163"/>
      <c r="GGG54" s="163"/>
      <c r="GGH54" s="163"/>
      <c r="GGI54" s="163"/>
      <c r="GGJ54" s="163"/>
      <c r="GGK54" s="163"/>
      <c r="GGL54" s="163"/>
      <c r="GGM54" s="163"/>
      <c r="GGN54" s="163"/>
      <c r="GGO54" s="163"/>
      <c r="GGP54" s="163"/>
      <c r="GGQ54" s="163"/>
      <c r="GGR54" s="163"/>
      <c r="GGS54" s="163"/>
      <c r="GGT54" s="163"/>
      <c r="GGU54" s="163"/>
      <c r="GGV54" s="163"/>
      <c r="GGW54" s="163"/>
      <c r="GGX54" s="163"/>
      <c r="GGY54" s="163"/>
      <c r="GGZ54" s="163"/>
      <c r="GHA54" s="163"/>
      <c r="GHB54" s="163"/>
      <c r="GHC54" s="163"/>
      <c r="GHD54" s="163"/>
      <c r="GHE54" s="163"/>
      <c r="GHF54" s="163"/>
      <c r="GHG54" s="163"/>
      <c r="GHH54" s="163"/>
      <c r="GHI54" s="163"/>
      <c r="GHJ54" s="163"/>
      <c r="GHK54" s="163"/>
      <c r="GHL54" s="163"/>
      <c r="GHM54" s="163"/>
      <c r="GHN54" s="163"/>
      <c r="GHO54" s="163"/>
      <c r="GHP54" s="163"/>
      <c r="GHQ54" s="163"/>
      <c r="GHR54" s="163"/>
      <c r="GHS54" s="163"/>
      <c r="GHT54" s="163"/>
      <c r="GHU54" s="163"/>
      <c r="GHV54" s="163"/>
      <c r="GHW54" s="163"/>
      <c r="GHX54" s="163"/>
      <c r="GHY54" s="163"/>
      <c r="GHZ54" s="163"/>
      <c r="GIA54" s="163"/>
      <c r="GIB54" s="163"/>
      <c r="GIC54" s="163"/>
      <c r="GID54" s="163"/>
      <c r="GIE54" s="163"/>
      <c r="GIF54" s="163"/>
      <c r="GIG54" s="163"/>
      <c r="GIH54" s="163"/>
      <c r="GII54" s="163"/>
      <c r="GIJ54" s="163"/>
      <c r="GIK54" s="163"/>
      <c r="GIL54" s="163"/>
      <c r="GIM54" s="163"/>
      <c r="GIN54" s="163"/>
      <c r="GIO54" s="163"/>
      <c r="GIP54" s="163"/>
      <c r="GIQ54" s="163"/>
      <c r="GIR54" s="163"/>
      <c r="GIS54" s="163"/>
      <c r="GIT54" s="163"/>
      <c r="GIU54" s="163"/>
      <c r="GIV54" s="163"/>
      <c r="GIW54" s="163"/>
      <c r="GIX54" s="163"/>
      <c r="GIY54" s="163"/>
      <c r="GIZ54" s="163"/>
      <c r="GJA54" s="163"/>
      <c r="GJB54" s="163"/>
      <c r="GJC54" s="163"/>
      <c r="GJD54" s="163"/>
      <c r="GJE54" s="163"/>
      <c r="GJF54" s="163"/>
      <c r="GJG54" s="163"/>
      <c r="GJH54" s="163"/>
      <c r="GJI54" s="163"/>
      <c r="GJJ54" s="163"/>
      <c r="GJK54" s="163"/>
      <c r="GJL54" s="163"/>
      <c r="GJM54" s="163"/>
      <c r="GJN54" s="163"/>
      <c r="GJO54" s="163"/>
      <c r="GJP54" s="163"/>
      <c r="GJQ54" s="163"/>
      <c r="GJR54" s="163"/>
      <c r="GJS54" s="163"/>
      <c r="GJT54" s="163"/>
      <c r="GJU54" s="163"/>
      <c r="GJV54" s="163"/>
      <c r="GJW54" s="163"/>
      <c r="GJX54" s="163"/>
      <c r="GJY54" s="163"/>
      <c r="GJZ54" s="163"/>
      <c r="GKA54" s="163"/>
      <c r="GKB54" s="163"/>
      <c r="GKC54" s="163"/>
      <c r="GKD54" s="163"/>
      <c r="GKE54" s="163"/>
      <c r="GKF54" s="163"/>
      <c r="GKG54" s="163"/>
      <c r="GKH54" s="163"/>
      <c r="GKI54" s="163"/>
      <c r="GKJ54" s="163"/>
      <c r="GKK54" s="163"/>
      <c r="GKL54" s="163"/>
      <c r="GKM54" s="163"/>
      <c r="GKN54" s="163"/>
      <c r="GKO54" s="163"/>
      <c r="GKP54" s="163"/>
      <c r="GKQ54" s="163"/>
      <c r="GKR54" s="163"/>
      <c r="GKS54" s="163"/>
      <c r="GKT54" s="163"/>
      <c r="GKU54" s="163"/>
      <c r="GKV54" s="163"/>
      <c r="GKW54" s="163"/>
      <c r="GKX54" s="163"/>
      <c r="GKY54" s="163"/>
      <c r="GKZ54" s="163"/>
      <c r="GLA54" s="163"/>
      <c r="GLB54" s="163"/>
      <c r="GLC54" s="163"/>
      <c r="GLD54" s="163"/>
      <c r="GLE54" s="163"/>
      <c r="GLF54" s="163"/>
      <c r="GLG54" s="163"/>
      <c r="GLH54" s="163"/>
      <c r="GLI54" s="163"/>
      <c r="GLJ54" s="163"/>
      <c r="GLK54" s="163"/>
      <c r="GLL54" s="163"/>
      <c r="GLM54" s="163"/>
      <c r="GLN54" s="163"/>
      <c r="GLO54" s="163"/>
      <c r="GLP54" s="163"/>
      <c r="GLQ54" s="163"/>
      <c r="GLR54" s="163"/>
      <c r="GLS54" s="163"/>
      <c r="GLT54" s="163"/>
      <c r="GLU54" s="163"/>
      <c r="GLV54" s="163"/>
      <c r="GLW54" s="163"/>
      <c r="GLX54" s="163"/>
      <c r="GLY54" s="163"/>
      <c r="GLZ54" s="163"/>
      <c r="GMA54" s="163"/>
      <c r="GMB54" s="163"/>
      <c r="GMC54" s="163"/>
      <c r="GMD54" s="163"/>
      <c r="GME54" s="163"/>
      <c r="GMF54" s="163"/>
      <c r="GMG54" s="163"/>
      <c r="GMH54" s="163"/>
      <c r="GMI54" s="163"/>
      <c r="GMJ54" s="163"/>
      <c r="GMK54" s="163"/>
      <c r="GML54" s="163"/>
      <c r="GMM54" s="163"/>
      <c r="GMN54" s="163"/>
      <c r="GMO54" s="163"/>
      <c r="GMP54" s="163"/>
      <c r="GMQ54" s="163"/>
      <c r="GMR54" s="163"/>
      <c r="GMS54" s="163"/>
      <c r="GMT54" s="163"/>
      <c r="GMU54" s="163"/>
      <c r="GMV54" s="163"/>
      <c r="GMW54" s="163"/>
      <c r="GMX54" s="163"/>
      <c r="GMY54" s="163"/>
      <c r="GMZ54" s="163"/>
      <c r="GNA54" s="163"/>
      <c r="GNB54" s="163"/>
      <c r="GNC54" s="163"/>
      <c r="GND54" s="163"/>
      <c r="GNE54" s="163"/>
      <c r="GNF54" s="163"/>
      <c r="GNG54" s="163"/>
      <c r="GNH54" s="163"/>
      <c r="GNI54" s="163"/>
      <c r="GNJ54" s="163"/>
      <c r="GNK54" s="163"/>
      <c r="GNL54" s="163"/>
      <c r="GNM54" s="163"/>
      <c r="GNN54" s="163"/>
      <c r="GNO54" s="163"/>
      <c r="GNP54" s="163"/>
      <c r="GNQ54" s="163"/>
      <c r="GNR54" s="163"/>
      <c r="GNS54" s="163"/>
      <c r="GNT54" s="163"/>
      <c r="GNU54" s="163"/>
      <c r="GNV54" s="163"/>
      <c r="GNW54" s="163"/>
      <c r="GNX54" s="163"/>
      <c r="GNY54" s="163"/>
      <c r="GNZ54" s="163"/>
      <c r="GOA54" s="163"/>
      <c r="GOB54" s="163"/>
      <c r="GOC54" s="163"/>
      <c r="GOD54" s="163"/>
      <c r="GOE54" s="163"/>
      <c r="GOF54" s="163"/>
      <c r="GOG54" s="163"/>
      <c r="GOH54" s="163"/>
      <c r="GOI54" s="163"/>
      <c r="GOJ54" s="163"/>
      <c r="GOK54" s="163"/>
      <c r="GOL54" s="163"/>
      <c r="GOM54" s="163"/>
      <c r="GON54" s="163"/>
      <c r="GOO54" s="163"/>
      <c r="GOP54" s="163"/>
      <c r="GOQ54" s="163"/>
      <c r="GOR54" s="163"/>
      <c r="GOS54" s="163"/>
      <c r="GOT54" s="163"/>
      <c r="GOU54" s="163"/>
      <c r="GOV54" s="163"/>
      <c r="GOW54" s="163"/>
      <c r="GOX54" s="163"/>
      <c r="GOY54" s="163"/>
      <c r="GOZ54" s="163"/>
      <c r="GPA54" s="163"/>
      <c r="GPB54" s="163"/>
      <c r="GPC54" s="163"/>
      <c r="GPD54" s="163"/>
      <c r="GPE54" s="163"/>
      <c r="GPF54" s="163"/>
      <c r="GPG54" s="163"/>
      <c r="GPH54" s="163"/>
      <c r="GPI54" s="163"/>
      <c r="GPJ54" s="163"/>
      <c r="GPK54" s="163"/>
      <c r="GPL54" s="163"/>
      <c r="GPM54" s="163"/>
      <c r="GPN54" s="163"/>
      <c r="GPO54" s="163"/>
      <c r="GPP54" s="163"/>
      <c r="GPQ54" s="163"/>
      <c r="GPR54" s="163"/>
      <c r="GPS54" s="163"/>
      <c r="GPT54" s="163"/>
      <c r="GPU54" s="163"/>
      <c r="GPV54" s="163"/>
      <c r="GPW54" s="163"/>
      <c r="GPX54" s="163"/>
      <c r="GPY54" s="163"/>
      <c r="GPZ54" s="163"/>
      <c r="GQA54" s="163"/>
      <c r="GQB54" s="163"/>
      <c r="GQC54" s="163"/>
      <c r="GQD54" s="163"/>
      <c r="GQE54" s="163"/>
      <c r="GQF54" s="163"/>
      <c r="GQG54" s="163"/>
      <c r="GQH54" s="163"/>
      <c r="GQI54" s="163"/>
      <c r="GQJ54" s="163"/>
      <c r="GQK54" s="163"/>
      <c r="GQL54" s="163"/>
      <c r="GQM54" s="163"/>
      <c r="GQN54" s="163"/>
      <c r="GQO54" s="163"/>
      <c r="GQP54" s="163"/>
      <c r="GQQ54" s="163"/>
      <c r="GQR54" s="163"/>
      <c r="GQS54" s="163"/>
      <c r="GQT54" s="163"/>
      <c r="GQU54" s="163"/>
      <c r="GQV54" s="163"/>
      <c r="GQW54" s="163"/>
      <c r="GQX54" s="163"/>
      <c r="GQY54" s="163"/>
      <c r="GQZ54" s="163"/>
      <c r="GRA54" s="163"/>
      <c r="GRB54" s="163"/>
      <c r="GRC54" s="163"/>
      <c r="GRD54" s="163"/>
      <c r="GRE54" s="163"/>
      <c r="GRF54" s="163"/>
      <c r="GRG54" s="163"/>
      <c r="GRH54" s="163"/>
      <c r="GRI54" s="163"/>
      <c r="GRJ54" s="163"/>
      <c r="GRK54" s="163"/>
      <c r="GRL54" s="163"/>
      <c r="GRM54" s="163"/>
      <c r="GRN54" s="163"/>
      <c r="GRO54" s="163"/>
      <c r="GRP54" s="163"/>
      <c r="GRQ54" s="163"/>
      <c r="GRR54" s="163"/>
      <c r="GRS54" s="163"/>
      <c r="GRT54" s="163"/>
      <c r="GRU54" s="163"/>
      <c r="GRV54" s="163"/>
      <c r="GRW54" s="163"/>
      <c r="GRX54" s="163"/>
      <c r="GRY54" s="163"/>
      <c r="GRZ54" s="163"/>
      <c r="GSA54" s="163"/>
      <c r="GSB54" s="163"/>
      <c r="GSC54" s="163"/>
      <c r="GSD54" s="163"/>
      <c r="GSE54" s="163"/>
      <c r="GSF54" s="163"/>
      <c r="GSG54" s="163"/>
      <c r="GSH54" s="163"/>
      <c r="GSI54" s="163"/>
      <c r="GSJ54" s="163"/>
      <c r="GSK54" s="163"/>
      <c r="GSL54" s="163"/>
      <c r="GSM54" s="163"/>
      <c r="GSN54" s="163"/>
      <c r="GSO54" s="163"/>
      <c r="GSP54" s="163"/>
      <c r="GSQ54" s="163"/>
      <c r="GSR54" s="163"/>
      <c r="GSS54" s="163"/>
      <c r="GST54" s="163"/>
      <c r="GSU54" s="163"/>
      <c r="GSV54" s="163"/>
      <c r="GSW54" s="163"/>
      <c r="GSX54" s="163"/>
      <c r="GSY54" s="163"/>
      <c r="GSZ54" s="163"/>
      <c r="GTA54" s="163"/>
      <c r="GTB54" s="163"/>
      <c r="GTC54" s="163"/>
      <c r="GTD54" s="163"/>
      <c r="GTE54" s="163"/>
      <c r="GTF54" s="163"/>
      <c r="GTG54" s="163"/>
      <c r="GTH54" s="163"/>
      <c r="GTI54" s="163"/>
      <c r="GTJ54" s="163"/>
      <c r="GTK54" s="163"/>
      <c r="GTL54" s="163"/>
      <c r="GTM54" s="163"/>
      <c r="GTN54" s="163"/>
      <c r="GTO54" s="163"/>
      <c r="GTP54" s="163"/>
      <c r="GTQ54" s="163"/>
      <c r="GTR54" s="163"/>
      <c r="GTS54" s="163"/>
      <c r="GTT54" s="163"/>
      <c r="GTU54" s="163"/>
      <c r="GTV54" s="163"/>
      <c r="GTW54" s="163"/>
      <c r="GTX54" s="163"/>
      <c r="GTY54" s="163"/>
      <c r="GTZ54" s="163"/>
      <c r="GUA54" s="163"/>
      <c r="GUB54" s="163"/>
      <c r="GUC54" s="163"/>
      <c r="GUD54" s="163"/>
      <c r="GUE54" s="163"/>
      <c r="GUF54" s="163"/>
      <c r="GUG54" s="163"/>
      <c r="GUH54" s="163"/>
      <c r="GUI54" s="163"/>
      <c r="GUJ54" s="163"/>
      <c r="GUK54" s="163"/>
      <c r="GUL54" s="163"/>
      <c r="GUM54" s="163"/>
      <c r="GUN54" s="163"/>
      <c r="GUO54" s="163"/>
      <c r="GUP54" s="163"/>
      <c r="GUQ54" s="163"/>
      <c r="GUR54" s="163"/>
      <c r="GUS54" s="163"/>
      <c r="GUT54" s="163"/>
      <c r="GUU54" s="163"/>
      <c r="GUV54" s="163"/>
      <c r="GUW54" s="163"/>
      <c r="GUX54" s="163"/>
      <c r="GUY54" s="163"/>
      <c r="GUZ54" s="163"/>
      <c r="GVA54" s="163"/>
      <c r="GVB54" s="163"/>
      <c r="GVC54" s="163"/>
      <c r="GVD54" s="163"/>
      <c r="GVE54" s="163"/>
      <c r="GVF54" s="163"/>
      <c r="GVG54" s="163"/>
      <c r="GVH54" s="163"/>
      <c r="GVI54" s="163"/>
      <c r="GVJ54" s="163"/>
      <c r="GVK54" s="163"/>
      <c r="GVL54" s="163"/>
      <c r="GVM54" s="163"/>
      <c r="GVN54" s="163"/>
      <c r="GVO54" s="163"/>
      <c r="GVP54" s="163"/>
      <c r="GVQ54" s="163"/>
      <c r="GVR54" s="163"/>
      <c r="GVS54" s="163"/>
      <c r="GVT54" s="163"/>
      <c r="GVU54" s="163"/>
      <c r="GVV54" s="163"/>
      <c r="GVW54" s="163"/>
      <c r="GVX54" s="163"/>
      <c r="GVY54" s="163"/>
      <c r="GVZ54" s="163"/>
      <c r="GWA54" s="163"/>
      <c r="GWB54" s="163"/>
      <c r="GWC54" s="163"/>
      <c r="GWD54" s="163"/>
      <c r="GWE54" s="163"/>
      <c r="GWF54" s="163"/>
      <c r="GWG54" s="163"/>
      <c r="GWH54" s="163"/>
      <c r="GWI54" s="163"/>
      <c r="GWJ54" s="163"/>
      <c r="GWK54" s="163"/>
      <c r="GWL54" s="163"/>
      <c r="GWM54" s="163"/>
      <c r="GWN54" s="163"/>
      <c r="GWO54" s="163"/>
      <c r="GWP54" s="163"/>
      <c r="GWQ54" s="163"/>
      <c r="GWR54" s="163"/>
      <c r="GWS54" s="163"/>
      <c r="GWT54" s="163"/>
      <c r="GWU54" s="163"/>
      <c r="GWV54" s="163"/>
      <c r="GWW54" s="163"/>
      <c r="GWX54" s="163"/>
      <c r="GWY54" s="163"/>
      <c r="GWZ54" s="163"/>
      <c r="GXA54" s="163"/>
      <c r="GXB54" s="163"/>
      <c r="GXC54" s="163"/>
      <c r="GXD54" s="163"/>
      <c r="GXE54" s="163"/>
      <c r="GXF54" s="163"/>
      <c r="GXG54" s="163"/>
      <c r="GXH54" s="163"/>
      <c r="GXI54" s="163"/>
      <c r="GXJ54" s="163"/>
      <c r="GXK54" s="163"/>
      <c r="GXL54" s="163"/>
      <c r="GXM54" s="163"/>
      <c r="GXN54" s="163"/>
      <c r="GXO54" s="163"/>
      <c r="GXP54" s="163"/>
      <c r="GXQ54" s="163"/>
      <c r="GXR54" s="163"/>
      <c r="GXS54" s="163"/>
      <c r="GXT54" s="163"/>
      <c r="GXU54" s="163"/>
      <c r="GXV54" s="163"/>
      <c r="GXW54" s="163"/>
      <c r="GXX54" s="163"/>
      <c r="GXY54" s="163"/>
      <c r="GXZ54" s="163"/>
      <c r="GYA54" s="163"/>
      <c r="GYB54" s="163"/>
      <c r="GYC54" s="163"/>
      <c r="GYD54" s="163"/>
      <c r="GYE54" s="163"/>
      <c r="GYF54" s="163"/>
      <c r="GYG54" s="163"/>
      <c r="GYH54" s="163"/>
      <c r="GYI54" s="163"/>
      <c r="GYJ54" s="163"/>
      <c r="GYK54" s="163"/>
      <c r="GYL54" s="163"/>
      <c r="GYM54" s="163"/>
      <c r="GYN54" s="163"/>
      <c r="GYO54" s="163"/>
      <c r="GYP54" s="163"/>
      <c r="GYQ54" s="163"/>
      <c r="GYR54" s="163"/>
      <c r="GYS54" s="163"/>
      <c r="GYT54" s="163"/>
      <c r="GYU54" s="163"/>
      <c r="GYV54" s="163"/>
      <c r="GYW54" s="163"/>
      <c r="GYX54" s="163"/>
      <c r="GYY54" s="163"/>
      <c r="GYZ54" s="163"/>
      <c r="GZA54" s="163"/>
      <c r="GZB54" s="163"/>
      <c r="GZC54" s="163"/>
      <c r="GZD54" s="163"/>
      <c r="GZE54" s="163"/>
      <c r="GZF54" s="163"/>
      <c r="GZG54" s="163"/>
      <c r="GZH54" s="163"/>
      <c r="GZI54" s="163"/>
      <c r="GZJ54" s="163"/>
      <c r="GZK54" s="163"/>
      <c r="GZL54" s="163"/>
      <c r="GZM54" s="163"/>
      <c r="GZN54" s="163"/>
      <c r="GZO54" s="163"/>
      <c r="GZP54" s="163"/>
      <c r="GZQ54" s="163"/>
      <c r="GZR54" s="163"/>
      <c r="GZS54" s="163"/>
      <c r="GZT54" s="163"/>
      <c r="GZU54" s="163"/>
      <c r="GZV54" s="163"/>
      <c r="GZW54" s="163"/>
      <c r="GZX54" s="163"/>
      <c r="GZY54" s="163"/>
      <c r="GZZ54" s="163"/>
      <c r="HAA54" s="163"/>
      <c r="HAB54" s="163"/>
      <c r="HAC54" s="163"/>
      <c r="HAD54" s="163"/>
      <c r="HAE54" s="163"/>
      <c r="HAF54" s="163"/>
      <c r="HAG54" s="163"/>
      <c r="HAH54" s="163"/>
      <c r="HAI54" s="163"/>
      <c r="HAJ54" s="163"/>
      <c r="HAK54" s="163"/>
      <c r="HAL54" s="163"/>
      <c r="HAM54" s="163"/>
      <c r="HAN54" s="163"/>
      <c r="HAO54" s="163"/>
      <c r="HAP54" s="163"/>
      <c r="HAQ54" s="163"/>
      <c r="HAR54" s="163"/>
      <c r="HAS54" s="163"/>
      <c r="HAT54" s="163"/>
      <c r="HAU54" s="163"/>
      <c r="HAV54" s="163"/>
      <c r="HAW54" s="163"/>
      <c r="HAX54" s="163"/>
      <c r="HAY54" s="163"/>
      <c r="HAZ54" s="163"/>
      <c r="HBA54" s="163"/>
      <c r="HBB54" s="163"/>
      <c r="HBC54" s="163"/>
      <c r="HBD54" s="163"/>
      <c r="HBE54" s="163"/>
      <c r="HBF54" s="163"/>
      <c r="HBG54" s="163"/>
      <c r="HBH54" s="163"/>
      <c r="HBI54" s="163"/>
      <c r="HBJ54" s="163"/>
      <c r="HBK54" s="163"/>
      <c r="HBL54" s="163"/>
      <c r="HBM54" s="163"/>
      <c r="HBN54" s="163"/>
      <c r="HBO54" s="163"/>
      <c r="HBP54" s="163"/>
      <c r="HBQ54" s="163"/>
      <c r="HBR54" s="163"/>
      <c r="HBS54" s="163"/>
      <c r="HBT54" s="163"/>
      <c r="HBU54" s="163"/>
      <c r="HBV54" s="163"/>
      <c r="HBW54" s="163"/>
      <c r="HBX54" s="163"/>
      <c r="HBY54" s="163"/>
      <c r="HBZ54" s="163"/>
      <c r="HCA54" s="163"/>
      <c r="HCB54" s="163"/>
      <c r="HCC54" s="163"/>
      <c r="HCD54" s="163"/>
      <c r="HCE54" s="163"/>
      <c r="HCF54" s="163"/>
      <c r="HCG54" s="163"/>
      <c r="HCH54" s="163"/>
      <c r="HCI54" s="163"/>
      <c r="HCJ54" s="163"/>
      <c r="HCK54" s="163"/>
      <c r="HCL54" s="163"/>
      <c r="HCM54" s="163"/>
      <c r="HCN54" s="163"/>
      <c r="HCO54" s="163"/>
      <c r="HCP54" s="163"/>
      <c r="HCQ54" s="163"/>
      <c r="HCR54" s="163"/>
      <c r="HCS54" s="163"/>
      <c r="HCT54" s="163"/>
      <c r="HCU54" s="163"/>
      <c r="HCV54" s="163"/>
      <c r="HCW54" s="163"/>
      <c r="HCX54" s="163"/>
      <c r="HCY54" s="163"/>
      <c r="HCZ54" s="163"/>
      <c r="HDA54" s="163"/>
      <c r="HDB54" s="163"/>
      <c r="HDC54" s="163"/>
      <c r="HDD54" s="163"/>
      <c r="HDE54" s="163"/>
      <c r="HDF54" s="163"/>
      <c r="HDG54" s="163"/>
      <c r="HDH54" s="163"/>
      <c r="HDI54" s="163"/>
      <c r="HDJ54" s="163"/>
      <c r="HDK54" s="163"/>
      <c r="HDL54" s="163"/>
      <c r="HDM54" s="163"/>
      <c r="HDN54" s="163"/>
      <c r="HDO54" s="163"/>
      <c r="HDP54" s="163"/>
      <c r="HDQ54" s="163"/>
      <c r="HDR54" s="163"/>
      <c r="HDS54" s="163"/>
      <c r="HDT54" s="163"/>
      <c r="HDU54" s="163"/>
      <c r="HDV54" s="163"/>
      <c r="HDW54" s="163"/>
      <c r="HDX54" s="163"/>
      <c r="HDY54" s="163"/>
      <c r="HDZ54" s="163"/>
      <c r="HEA54" s="163"/>
      <c r="HEB54" s="163"/>
      <c r="HEC54" s="163"/>
      <c r="HED54" s="163"/>
      <c r="HEE54" s="163"/>
      <c r="HEF54" s="163"/>
      <c r="HEG54" s="163"/>
      <c r="HEH54" s="163"/>
      <c r="HEI54" s="163"/>
      <c r="HEJ54" s="163"/>
      <c r="HEK54" s="163"/>
      <c r="HEL54" s="163"/>
      <c r="HEM54" s="163"/>
      <c r="HEN54" s="163"/>
      <c r="HEO54" s="163"/>
      <c r="HEP54" s="163"/>
      <c r="HEQ54" s="163"/>
      <c r="HER54" s="163"/>
      <c r="HES54" s="163"/>
      <c r="HET54" s="163"/>
      <c r="HEU54" s="163"/>
      <c r="HEV54" s="163"/>
      <c r="HEW54" s="163"/>
      <c r="HEX54" s="163"/>
      <c r="HEY54" s="163"/>
      <c r="HEZ54" s="163"/>
      <c r="HFA54" s="163"/>
      <c r="HFB54" s="163"/>
      <c r="HFC54" s="163"/>
      <c r="HFD54" s="163"/>
      <c r="HFE54" s="163"/>
      <c r="HFF54" s="163"/>
      <c r="HFG54" s="163"/>
      <c r="HFH54" s="163"/>
      <c r="HFI54" s="163"/>
      <c r="HFJ54" s="163"/>
      <c r="HFK54" s="163"/>
      <c r="HFL54" s="163"/>
      <c r="HFM54" s="163"/>
      <c r="HFN54" s="163"/>
      <c r="HFO54" s="163"/>
      <c r="HFP54" s="163"/>
      <c r="HFQ54" s="163"/>
      <c r="HFR54" s="163"/>
      <c r="HFS54" s="163"/>
      <c r="HFT54" s="163"/>
      <c r="HFU54" s="163"/>
      <c r="HFV54" s="163"/>
      <c r="HFW54" s="163"/>
      <c r="HFX54" s="163"/>
      <c r="HFY54" s="163"/>
      <c r="HFZ54" s="163"/>
      <c r="HGA54" s="163"/>
      <c r="HGB54" s="163"/>
      <c r="HGC54" s="163"/>
      <c r="HGD54" s="163"/>
      <c r="HGE54" s="163"/>
      <c r="HGF54" s="163"/>
      <c r="HGG54" s="163"/>
      <c r="HGH54" s="163"/>
      <c r="HGI54" s="163"/>
      <c r="HGJ54" s="163"/>
      <c r="HGK54" s="163"/>
      <c r="HGL54" s="163"/>
      <c r="HGM54" s="163"/>
      <c r="HGN54" s="163"/>
      <c r="HGO54" s="163"/>
      <c r="HGP54" s="163"/>
      <c r="HGQ54" s="163"/>
      <c r="HGR54" s="163"/>
      <c r="HGS54" s="163"/>
      <c r="HGT54" s="163"/>
      <c r="HGU54" s="163"/>
      <c r="HGV54" s="163"/>
      <c r="HGW54" s="163"/>
      <c r="HGX54" s="163"/>
      <c r="HGY54" s="163"/>
      <c r="HGZ54" s="163"/>
      <c r="HHA54" s="163"/>
      <c r="HHB54" s="163"/>
      <c r="HHC54" s="163"/>
      <c r="HHD54" s="163"/>
      <c r="HHE54" s="163"/>
      <c r="HHF54" s="163"/>
      <c r="HHG54" s="163"/>
      <c r="HHH54" s="163"/>
      <c r="HHI54" s="163"/>
      <c r="HHJ54" s="163"/>
      <c r="HHK54" s="163"/>
      <c r="HHL54" s="163"/>
      <c r="HHM54" s="163"/>
      <c r="HHN54" s="163"/>
      <c r="HHO54" s="163"/>
      <c r="HHP54" s="163"/>
      <c r="HHQ54" s="163"/>
      <c r="HHR54" s="163"/>
      <c r="HHS54" s="163"/>
      <c r="HHT54" s="163"/>
      <c r="HHU54" s="163"/>
      <c r="HHV54" s="163"/>
      <c r="HHW54" s="163"/>
      <c r="HHX54" s="163"/>
      <c r="HHY54" s="163"/>
      <c r="HHZ54" s="163"/>
      <c r="HIA54" s="163"/>
      <c r="HIB54" s="163"/>
      <c r="HIC54" s="163"/>
      <c r="HID54" s="163"/>
      <c r="HIE54" s="163"/>
      <c r="HIF54" s="163"/>
      <c r="HIG54" s="163"/>
      <c r="HIH54" s="163"/>
      <c r="HII54" s="163"/>
      <c r="HIJ54" s="163"/>
      <c r="HIK54" s="163"/>
      <c r="HIL54" s="163"/>
      <c r="HIM54" s="163"/>
      <c r="HIN54" s="163"/>
      <c r="HIO54" s="163"/>
      <c r="HIP54" s="163"/>
      <c r="HIQ54" s="163"/>
      <c r="HIR54" s="163"/>
      <c r="HIS54" s="163"/>
      <c r="HIT54" s="163"/>
      <c r="HIU54" s="163"/>
      <c r="HIV54" s="163"/>
      <c r="HIW54" s="163"/>
      <c r="HIX54" s="163"/>
      <c r="HIY54" s="163"/>
      <c r="HIZ54" s="163"/>
      <c r="HJA54" s="163"/>
      <c r="HJB54" s="163"/>
      <c r="HJC54" s="163"/>
      <c r="HJD54" s="163"/>
      <c r="HJE54" s="163"/>
      <c r="HJF54" s="163"/>
      <c r="HJG54" s="163"/>
      <c r="HJH54" s="163"/>
      <c r="HJI54" s="163"/>
      <c r="HJJ54" s="163"/>
      <c r="HJK54" s="163"/>
      <c r="HJL54" s="163"/>
      <c r="HJM54" s="163"/>
      <c r="HJN54" s="163"/>
      <c r="HJO54" s="163"/>
      <c r="HJP54" s="163"/>
      <c r="HJQ54" s="163"/>
      <c r="HJR54" s="163"/>
      <c r="HJS54" s="163"/>
      <c r="HJT54" s="163"/>
      <c r="HJU54" s="163"/>
      <c r="HJV54" s="163"/>
      <c r="HJW54" s="163"/>
      <c r="HJX54" s="163"/>
      <c r="HJY54" s="163"/>
      <c r="HJZ54" s="163"/>
      <c r="HKA54" s="163"/>
      <c r="HKB54" s="163"/>
      <c r="HKC54" s="163"/>
      <c r="HKD54" s="163"/>
      <c r="HKE54" s="163"/>
      <c r="HKF54" s="163"/>
      <c r="HKG54" s="163"/>
      <c r="HKH54" s="163"/>
      <c r="HKI54" s="163"/>
      <c r="HKJ54" s="163"/>
      <c r="HKK54" s="163"/>
      <c r="HKL54" s="163"/>
      <c r="HKM54" s="163"/>
      <c r="HKN54" s="163"/>
      <c r="HKO54" s="163"/>
      <c r="HKP54" s="163"/>
      <c r="HKQ54" s="163"/>
      <c r="HKR54" s="163"/>
      <c r="HKS54" s="163"/>
      <c r="HKT54" s="163"/>
      <c r="HKU54" s="163"/>
      <c r="HKV54" s="163"/>
      <c r="HKW54" s="163"/>
      <c r="HKX54" s="163"/>
      <c r="HKY54" s="163"/>
      <c r="HKZ54" s="163"/>
      <c r="HLA54" s="163"/>
      <c r="HLB54" s="163"/>
      <c r="HLC54" s="163"/>
      <c r="HLD54" s="163"/>
      <c r="HLE54" s="163"/>
      <c r="HLF54" s="163"/>
      <c r="HLG54" s="163"/>
      <c r="HLH54" s="163"/>
      <c r="HLI54" s="163"/>
      <c r="HLJ54" s="163"/>
      <c r="HLK54" s="163"/>
      <c r="HLL54" s="163"/>
      <c r="HLM54" s="163"/>
      <c r="HLN54" s="163"/>
      <c r="HLO54" s="163"/>
      <c r="HLP54" s="163"/>
      <c r="HLQ54" s="163"/>
      <c r="HLR54" s="163"/>
      <c r="HLS54" s="163"/>
      <c r="HLT54" s="163"/>
      <c r="HLU54" s="163"/>
      <c r="HLV54" s="163"/>
      <c r="HLW54" s="163"/>
      <c r="HLX54" s="163"/>
      <c r="HLY54" s="163"/>
      <c r="HLZ54" s="163"/>
      <c r="HMA54" s="163"/>
      <c r="HMB54" s="163"/>
      <c r="HMC54" s="163"/>
      <c r="HMD54" s="163"/>
      <c r="HME54" s="163"/>
      <c r="HMF54" s="163"/>
      <c r="HMG54" s="163"/>
      <c r="HMH54" s="163"/>
      <c r="HMI54" s="163"/>
      <c r="HMJ54" s="163"/>
      <c r="HMK54" s="163"/>
      <c r="HML54" s="163"/>
      <c r="HMM54" s="163"/>
      <c r="HMN54" s="163"/>
      <c r="HMO54" s="163"/>
      <c r="HMP54" s="163"/>
      <c r="HMQ54" s="163"/>
      <c r="HMR54" s="163"/>
      <c r="HMS54" s="163"/>
      <c r="HMT54" s="163"/>
      <c r="HMU54" s="163"/>
      <c r="HMV54" s="163"/>
      <c r="HMW54" s="163"/>
      <c r="HMX54" s="163"/>
      <c r="HMY54" s="163"/>
      <c r="HMZ54" s="163"/>
      <c r="HNA54" s="163"/>
      <c r="HNB54" s="163"/>
      <c r="HNC54" s="163"/>
      <c r="HND54" s="163"/>
      <c r="HNE54" s="163"/>
      <c r="HNF54" s="163"/>
      <c r="HNG54" s="163"/>
      <c r="HNH54" s="163"/>
      <c r="HNI54" s="163"/>
      <c r="HNJ54" s="163"/>
      <c r="HNK54" s="163"/>
      <c r="HNL54" s="163"/>
      <c r="HNM54" s="163"/>
      <c r="HNN54" s="163"/>
      <c r="HNO54" s="163"/>
      <c r="HNP54" s="163"/>
      <c r="HNQ54" s="163"/>
      <c r="HNR54" s="163"/>
      <c r="HNS54" s="163"/>
      <c r="HNT54" s="163"/>
      <c r="HNU54" s="163"/>
      <c r="HNV54" s="163"/>
      <c r="HNW54" s="163"/>
      <c r="HNX54" s="163"/>
      <c r="HNY54" s="163"/>
      <c r="HNZ54" s="163"/>
      <c r="HOA54" s="163"/>
      <c r="HOB54" s="163"/>
      <c r="HOC54" s="163"/>
      <c r="HOD54" s="163"/>
      <c r="HOE54" s="163"/>
      <c r="HOF54" s="163"/>
      <c r="HOG54" s="163"/>
      <c r="HOH54" s="163"/>
      <c r="HOI54" s="163"/>
      <c r="HOJ54" s="163"/>
      <c r="HOK54" s="163"/>
      <c r="HOL54" s="163"/>
      <c r="HOM54" s="163"/>
      <c r="HON54" s="163"/>
      <c r="HOO54" s="163"/>
      <c r="HOP54" s="163"/>
      <c r="HOQ54" s="163"/>
      <c r="HOR54" s="163"/>
      <c r="HOS54" s="163"/>
      <c r="HOT54" s="163"/>
      <c r="HOU54" s="163"/>
      <c r="HOV54" s="163"/>
      <c r="HOW54" s="163"/>
      <c r="HOX54" s="163"/>
      <c r="HOY54" s="163"/>
      <c r="HOZ54" s="163"/>
      <c r="HPA54" s="163"/>
      <c r="HPB54" s="163"/>
      <c r="HPC54" s="163"/>
      <c r="HPD54" s="163"/>
      <c r="HPE54" s="163"/>
      <c r="HPF54" s="163"/>
      <c r="HPG54" s="163"/>
      <c r="HPH54" s="163"/>
      <c r="HPI54" s="163"/>
      <c r="HPJ54" s="163"/>
      <c r="HPK54" s="163"/>
      <c r="HPL54" s="163"/>
      <c r="HPM54" s="163"/>
      <c r="HPN54" s="163"/>
      <c r="HPO54" s="163"/>
      <c r="HPP54" s="163"/>
      <c r="HPQ54" s="163"/>
      <c r="HPR54" s="163"/>
      <c r="HPS54" s="163"/>
      <c r="HPT54" s="163"/>
      <c r="HPU54" s="163"/>
      <c r="HPV54" s="163"/>
      <c r="HPW54" s="163"/>
      <c r="HPX54" s="163"/>
      <c r="HPY54" s="163"/>
      <c r="HPZ54" s="163"/>
      <c r="HQA54" s="163"/>
      <c r="HQB54" s="163"/>
      <c r="HQC54" s="163"/>
      <c r="HQD54" s="163"/>
      <c r="HQE54" s="163"/>
      <c r="HQF54" s="163"/>
      <c r="HQG54" s="163"/>
      <c r="HQH54" s="163"/>
      <c r="HQI54" s="163"/>
      <c r="HQJ54" s="163"/>
      <c r="HQK54" s="163"/>
      <c r="HQL54" s="163"/>
      <c r="HQM54" s="163"/>
      <c r="HQN54" s="163"/>
      <c r="HQO54" s="163"/>
      <c r="HQP54" s="163"/>
      <c r="HQQ54" s="163"/>
      <c r="HQR54" s="163"/>
      <c r="HQS54" s="163"/>
      <c r="HQT54" s="163"/>
      <c r="HQU54" s="163"/>
      <c r="HQV54" s="163"/>
      <c r="HQW54" s="163"/>
      <c r="HQX54" s="163"/>
      <c r="HQY54" s="163"/>
      <c r="HQZ54" s="163"/>
      <c r="HRA54" s="163"/>
      <c r="HRB54" s="163"/>
      <c r="HRC54" s="163"/>
      <c r="HRD54" s="163"/>
      <c r="HRE54" s="163"/>
      <c r="HRF54" s="163"/>
      <c r="HRG54" s="163"/>
      <c r="HRH54" s="163"/>
      <c r="HRI54" s="163"/>
      <c r="HRJ54" s="163"/>
      <c r="HRK54" s="163"/>
      <c r="HRL54" s="163"/>
      <c r="HRM54" s="163"/>
      <c r="HRN54" s="163"/>
      <c r="HRO54" s="163"/>
      <c r="HRP54" s="163"/>
      <c r="HRQ54" s="163"/>
      <c r="HRR54" s="163"/>
      <c r="HRS54" s="163"/>
      <c r="HRT54" s="163"/>
      <c r="HRU54" s="163"/>
      <c r="HRV54" s="163"/>
      <c r="HRW54" s="163"/>
      <c r="HRX54" s="163"/>
      <c r="HRY54" s="163"/>
      <c r="HRZ54" s="163"/>
      <c r="HSA54" s="163"/>
      <c r="HSB54" s="163"/>
      <c r="HSC54" s="163"/>
      <c r="HSD54" s="163"/>
      <c r="HSE54" s="163"/>
      <c r="HSF54" s="163"/>
      <c r="HSG54" s="163"/>
      <c r="HSH54" s="163"/>
      <c r="HSI54" s="163"/>
      <c r="HSJ54" s="163"/>
      <c r="HSK54" s="163"/>
      <c r="HSL54" s="163"/>
      <c r="HSM54" s="163"/>
      <c r="HSN54" s="163"/>
      <c r="HSO54" s="163"/>
      <c r="HSP54" s="163"/>
      <c r="HSQ54" s="163"/>
      <c r="HSR54" s="163"/>
      <c r="HSS54" s="163"/>
      <c r="HST54" s="163"/>
      <c r="HSU54" s="163"/>
      <c r="HSV54" s="163"/>
      <c r="HSW54" s="163"/>
      <c r="HSX54" s="163"/>
      <c r="HSY54" s="163"/>
      <c r="HSZ54" s="163"/>
      <c r="HTA54" s="163"/>
      <c r="HTB54" s="163"/>
      <c r="HTC54" s="163"/>
      <c r="HTD54" s="163"/>
      <c r="HTE54" s="163"/>
      <c r="HTF54" s="163"/>
      <c r="HTG54" s="163"/>
      <c r="HTH54" s="163"/>
      <c r="HTI54" s="163"/>
      <c r="HTJ54" s="163"/>
      <c r="HTK54" s="163"/>
      <c r="HTL54" s="163"/>
      <c r="HTM54" s="163"/>
      <c r="HTN54" s="163"/>
      <c r="HTO54" s="163"/>
      <c r="HTP54" s="163"/>
      <c r="HTQ54" s="163"/>
      <c r="HTR54" s="163"/>
      <c r="HTS54" s="163"/>
      <c r="HTT54" s="163"/>
      <c r="HTU54" s="163"/>
      <c r="HTV54" s="163"/>
      <c r="HTW54" s="163"/>
      <c r="HTX54" s="163"/>
      <c r="HTY54" s="163"/>
      <c r="HTZ54" s="163"/>
      <c r="HUA54" s="163"/>
      <c r="HUB54" s="163"/>
      <c r="HUC54" s="163"/>
      <c r="HUD54" s="163"/>
      <c r="HUE54" s="163"/>
      <c r="HUF54" s="163"/>
      <c r="HUG54" s="163"/>
      <c r="HUH54" s="163"/>
      <c r="HUI54" s="163"/>
      <c r="HUJ54" s="163"/>
      <c r="HUK54" s="163"/>
      <c r="HUL54" s="163"/>
      <c r="HUM54" s="163"/>
      <c r="HUN54" s="163"/>
      <c r="HUO54" s="163"/>
      <c r="HUP54" s="163"/>
      <c r="HUQ54" s="163"/>
      <c r="HUR54" s="163"/>
      <c r="HUS54" s="163"/>
      <c r="HUT54" s="163"/>
      <c r="HUU54" s="163"/>
      <c r="HUV54" s="163"/>
      <c r="HUW54" s="163"/>
      <c r="HUX54" s="163"/>
      <c r="HUY54" s="163"/>
      <c r="HUZ54" s="163"/>
      <c r="HVA54" s="163"/>
      <c r="HVB54" s="163"/>
      <c r="HVC54" s="163"/>
      <c r="HVD54" s="163"/>
      <c r="HVE54" s="163"/>
      <c r="HVF54" s="163"/>
      <c r="HVG54" s="163"/>
      <c r="HVH54" s="163"/>
      <c r="HVI54" s="163"/>
      <c r="HVJ54" s="163"/>
      <c r="HVK54" s="163"/>
      <c r="HVL54" s="163"/>
      <c r="HVM54" s="163"/>
      <c r="HVN54" s="163"/>
      <c r="HVO54" s="163"/>
      <c r="HVP54" s="163"/>
      <c r="HVQ54" s="163"/>
      <c r="HVR54" s="163"/>
      <c r="HVS54" s="163"/>
      <c r="HVT54" s="163"/>
      <c r="HVU54" s="163"/>
      <c r="HVV54" s="163"/>
      <c r="HVW54" s="163"/>
      <c r="HVX54" s="163"/>
      <c r="HVY54" s="163"/>
      <c r="HVZ54" s="163"/>
      <c r="HWA54" s="163"/>
      <c r="HWB54" s="163"/>
      <c r="HWC54" s="163"/>
      <c r="HWD54" s="163"/>
      <c r="HWE54" s="163"/>
      <c r="HWF54" s="163"/>
      <c r="HWG54" s="163"/>
      <c r="HWH54" s="163"/>
      <c r="HWI54" s="163"/>
      <c r="HWJ54" s="163"/>
      <c r="HWK54" s="163"/>
      <c r="HWL54" s="163"/>
      <c r="HWM54" s="163"/>
      <c r="HWN54" s="163"/>
      <c r="HWO54" s="163"/>
      <c r="HWP54" s="163"/>
      <c r="HWQ54" s="163"/>
      <c r="HWR54" s="163"/>
      <c r="HWS54" s="163"/>
      <c r="HWT54" s="163"/>
      <c r="HWU54" s="163"/>
      <c r="HWV54" s="163"/>
      <c r="HWW54" s="163"/>
      <c r="HWX54" s="163"/>
      <c r="HWY54" s="163"/>
      <c r="HWZ54" s="163"/>
      <c r="HXA54" s="163"/>
      <c r="HXB54" s="163"/>
      <c r="HXC54" s="163"/>
      <c r="HXD54" s="163"/>
      <c r="HXE54" s="163"/>
      <c r="HXF54" s="163"/>
      <c r="HXG54" s="163"/>
      <c r="HXH54" s="163"/>
      <c r="HXI54" s="163"/>
      <c r="HXJ54" s="163"/>
      <c r="HXK54" s="163"/>
      <c r="HXL54" s="163"/>
      <c r="HXM54" s="163"/>
      <c r="HXN54" s="163"/>
      <c r="HXO54" s="163"/>
      <c r="HXP54" s="163"/>
      <c r="HXQ54" s="163"/>
      <c r="HXR54" s="163"/>
      <c r="HXS54" s="163"/>
      <c r="HXT54" s="163"/>
      <c r="HXU54" s="163"/>
      <c r="HXV54" s="163"/>
      <c r="HXW54" s="163"/>
      <c r="HXX54" s="163"/>
      <c r="HXY54" s="163"/>
      <c r="HXZ54" s="163"/>
      <c r="HYA54" s="163"/>
      <c r="HYB54" s="163"/>
      <c r="HYC54" s="163"/>
      <c r="HYD54" s="163"/>
      <c r="HYE54" s="163"/>
      <c r="HYF54" s="163"/>
      <c r="HYG54" s="163"/>
      <c r="HYH54" s="163"/>
      <c r="HYI54" s="163"/>
      <c r="HYJ54" s="163"/>
      <c r="HYK54" s="163"/>
      <c r="HYL54" s="163"/>
      <c r="HYM54" s="163"/>
      <c r="HYN54" s="163"/>
      <c r="HYO54" s="163"/>
      <c r="HYP54" s="163"/>
      <c r="HYQ54" s="163"/>
      <c r="HYR54" s="163"/>
      <c r="HYS54" s="163"/>
      <c r="HYT54" s="163"/>
      <c r="HYU54" s="163"/>
      <c r="HYV54" s="163"/>
      <c r="HYW54" s="163"/>
      <c r="HYX54" s="163"/>
      <c r="HYY54" s="163"/>
      <c r="HYZ54" s="163"/>
      <c r="HZA54" s="163"/>
      <c r="HZB54" s="163"/>
      <c r="HZC54" s="163"/>
      <c r="HZD54" s="163"/>
      <c r="HZE54" s="163"/>
      <c r="HZF54" s="163"/>
      <c r="HZG54" s="163"/>
      <c r="HZH54" s="163"/>
      <c r="HZI54" s="163"/>
      <c r="HZJ54" s="163"/>
      <c r="HZK54" s="163"/>
      <c r="HZL54" s="163"/>
      <c r="HZM54" s="163"/>
      <c r="HZN54" s="163"/>
      <c r="HZO54" s="163"/>
      <c r="HZP54" s="163"/>
      <c r="HZQ54" s="163"/>
      <c r="HZR54" s="163"/>
      <c r="HZS54" s="163"/>
      <c r="HZT54" s="163"/>
      <c r="HZU54" s="163"/>
      <c r="HZV54" s="163"/>
      <c r="HZW54" s="163"/>
      <c r="HZX54" s="163"/>
      <c r="HZY54" s="163"/>
      <c r="HZZ54" s="163"/>
      <c r="IAA54" s="163"/>
      <c r="IAB54" s="163"/>
      <c r="IAC54" s="163"/>
      <c r="IAD54" s="163"/>
      <c r="IAE54" s="163"/>
      <c r="IAF54" s="163"/>
      <c r="IAG54" s="163"/>
      <c r="IAH54" s="163"/>
      <c r="IAI54" s="163"/>
      <c r="IAJ54" s="163"/>
      <c r="IAK54" s="163"/>
      <c r="IAL54" s="163"/>
      <c r="IAM54" s="163"/>
      <c r="IAN54" s="163"/>
      <c r="IAO54" s="163"/>
      <c r="IAP54" s="163"/>
      <c r="IAQ54" s="163"/>
      <c r="IAR54" s="163"/>
      <c r="IAS54" s="163"/>
      <c r="IAT54" s="163"/>
      <c r="IAU54" s="163"/>
      <c r="IAV54" s="163"/>
      <c r="IAW54" s="163"/>
      <c r="IAX54" s="163"/>
      <c r="IAY54" s="163"/>
      <c r="IAZ54" s="163"/>
      <c r="IBA54" s="163"/>
      <c r="IBB54" s="163"/>
      <c r="IBC54" s="163"/>
      <c r="IBD54" s="163"/>
      <c r="IBE54" s="163"/>
      <c r="IBF54" s="163"/>
      <c r="IBG54" s="163"/>
      <c r="IBH54" s="163"/>
      <c r="IBI54" s="163"/>
      <c r="IBJ54" s="163"/>
      <c r="IBK54" s="163"/>
      <c r="IBL54" s="163"/>
      <c r="IBM54" s="163"/>
      <c r="IBN54" s="163"/>
      <c r="IBO54" s="163"/>
      <c r="IBP54" s="163"/>
      <c r="IBQ54" s="163"/>
      <c r="IBR54" s="163"/>
      <c r="IBS54" s="163"/>
      <c r="IBT54" s="163"/>
      <c r="IBU54" s="163"/>
      <c r="IBV54" s="163"/>
      <c r="IBW54" s="163"/>
      <c r="IBX54" s="163"/>
      <c r="IBY54" s="163"/>
      <c r="IBZ54" s="163"/>
      <c r="ICA54" s="163"/>
      <c r="ICB54" s="163"/>
      <c r="ICC54" s="163"/>
      <c r="ICD54" s="163"/>
      <c r="ICE54" s="163"/>
      <c r="ICF54" s="163"/>
      <c r="ICG54" s="163"/>
      <c r="ICH54" s="163"/>
      <c r="ICI54" s="163"/>
      <c r="ICJ54" s="163"/>
      <c r="ICK54" s="163"/>
      <c r="ICL54" s="163"/>
      <c r="ICM54" s="163"/>
      <c r="ICN54" s="163"/>
      <c r="ICO54" s="163"/>
      <c r="ICP54" s="163"/>
      <c r="ICQ54" s="163"/>
      <c r="ICR54" s="163"/>
      <c r="ICS54" s="163"/>
      <c r="ICT54" s="163"/>
      <c r="ICU54" s="163"/>
      <c r="ICV54" s="163"/>
      <c r="ICW54" s="163"/>
      <c r="ICX54" s="163"/>
      <c r="ICY54" s="163"/>
      <c r="ICZ54" s="163"/>
      <c r="IDA54" s="163"/>
      <c r="IDB54" s="163"/>
      <c r="IDC54" s="163"/>
      <c r="IDD54" s="163"/>
      <c r="IDE54" s="163"/>
      <c r="IDF54" s="163"/>
      <c r="IDG54" s="163"/>
      <c r="IDH54" s="163"/>
      <c r="IDI54" s="163"/>
      <c r="IDJ54" s="163"/>
      <c r="IDK54" s="163"/>
      <c r="IDL54" s="163"/>
      <c r="IDM54" s="163"/>
      <c r="IDN54" s="163"/>
      <c r="IDO54" s="163"/>
      <c r="IDP54" s="163"/>
      <c r="IDQ54" s="163"/>
      <c r="IDR54" s="163"/>
      <c r="IDS54" s="163"/>
      <c r="IDT54" s="163"/>
      <c r="IDU54" s="163"/>
      <c r="IDV54" s="163"/>
      <c r="IDW54" s="163"/>
      <c r="IDX54" s="163"/>
      <c r="IDY54" s="163"/>
      <c r="IDZ54" s="163"/>
      <c r="IEA54" s="163"/>
      <c r="IEB54" s="163"/>
      <c r="IEC54" s="163"/>
      <c r="IED54" s="163"/>
      <c r="IEE54" s="163"/>
      <c r="IEF54" s="163"/>
      <c r="IEG54" s="163"/>
      <c r="IEH54" s="163"/>
      <c r="IEI54" s="163"/>
      <c r="IEJ54" s="163"/>
      <c r="IEK54" s="163"/>
      <c r="IEL54" s="163"/>
      <c r="IEM54" s="163"/>
      <c r="IEN54" s="163"/>
      <c r="IEO54" s="163"/>
      <c r="IEP54" s="163"/>
      <c r="IEQ54" s="163"/>
      <c r="IER54" s="163"/>
      <c r="IES54" s="163"/>
      <c r="IET54" s="163"/>
      <c r="IEU54" s="163"/>
      <c r="IEV54" s="163"/>
      <c r="IEW54" s="163"/>
      <c r="IEX54" s="163"/>
      <c r="IEY54" s="163"/>
      <c r="IEZ54" s="163"/>
      <c r="IFA54" s="163"/>
      <c r="IFB54" s="163"/>
      <c r="IFC54" s="163"/>
      <c r="IFD54" s="163"/>
      <c r="IFE54" s="163"/>
      <c r="IFF54" s="163"/>
      <c r="IFG54" s="163"/>
      <c r="IFH54" s="163"/>
      <c r="IFI54" s="163"/>
      <c r="IFJ54" s="163"/>
      <c r="IFK54" s="163"/>
      <c r="IFL54" s="163"/>
      <c r="IFM54" s="163"/>
      <c r="IFN54" s="163"/>
      <c r="IFO54" s="163"/>
      <c r="IFP54" s="163"/>
      <c r="IFQ54" s="163"/>
      <c r="IFR54" s="163"/>
      <c r="IFS54" s="163"/>
      <c r="IFT54" s="163"/>
      <c r="IFU54" s="163"/>
      <c r="IFV54" s="163"/>
      <c r="IFW54" s="163"/>
      <c r="IFX54" s="163"/>
      <c r="IFY54" s="163"/>
      <c r="IFZ54" s="163"/>
      <c r="IGA54" s="163"/>
      <c r="IGB54" s="163"/>
      <c r="IGC54" s="163"/>
      <c r="IGD54" s="163"/>
      <c r="IGE54" s="163"/>
      <c r="IGF54" s="163"/>
      <c r="IGG54" s="163"/>
      <c r="IGH54" s="163"/>
      <c r="IGI54" s="163"/>
      <c r="IGJ54" s="163"/>
      <c r="IGK54" s="163"/>
      <c r="IGL54" s="163"/>
      <c r="IGM54" s="163"/>
      <c r="IGN54" s="163"/>
      <c r="IGO54" s="163"/>
      <c r="IGP54" s="163"/>
      <c r="IGQ54" s="163"/>
      <c r="IGR54" s="163"/>
      <c r="IGS54" s="163"/>
      <c r="IGT54" s="163"/>
      <c r="IGU54" s="163"/>
      <c r="IGV54" s="163"/>
      <c r="IGW54" s="163"/>
      <c r="IGX54" s="163"/>
      <c r="IGY54" s="163"/>
      <c r="IGZ54" s="163"/>
      <c r="IHA54" s="163"/>
      <c r="IHB54" s="163"/>
      <c r="IHC54" s="163"/>
      <c r="IHD54" s="163"/>
      <c r="IHE54" s="163"/>
      <c r="IHF54" s="163"/>
      <c r="IHG54" s="163"/>
      <c r="IHH54" s="163"/>
      <c r="IHI54" s="163"/>
      <c r="IHJ54" s="163"/>
      <c r="IHK54" s="163"/>
      <c r="IHL54" s="163"/>
      <c r="IHM54" s="163"/>
      <c r="IHN54" s="163"/>
      <c r="IHO54" s="163"/>
      <c r="IHP54" s="163"/>
      <c r="IHQ54" s="163"/>
      <c r="IHR54" s="163"/>
      <c r="IHS54" s="163"/>
      <c r="IHT54" s="163"/>
      <c r="IHU54" s="163"/>
      <c r="IHV54" s="163"/>
      <c r="IHW54" s="163"/>
      <c r="IHX54" s="163"/>
      <c r="IHY54" s="163"/>
      <c r="IHZ54" s="163"/>
      <c r="IIA54" s="163"/>
      <c r="IIB54" s="163"/>
      <c r="IIC54" s="163"/>
      <c r="IID54" s="163"/>
      <c r="IIE54" s="163"/>
      <c r="IIF54" s="163"/>
      <c r="IIG54" s="163"/>
      <c r="IIH54" s="163"/>
      <c r="III54" s="163"/>
      <c r="IIJ54" s="163"/>
      <c r="IIK54" s="163"/>
      <c r="IIL54" s="163"/>
      <c r="IIM54" s="163"/>
      <c r="IIN54" s="163"/>
      <c r="IIO54" s="163"/>
      <c r="IIP54" s="163"/>
      <c r="IIQ54" s="163"/>
      <c r="IIR54" s="163"/>
      <c r="IIS54" s="163"/>
      <c r="IIT54" s="163"/>
      <c r="IIU54" s="163"/>
      <c r="IIV54" s="163"/>
      <c r="IIW54" s="163"/>
      <c r="IIX54" s="163"/>
      <c r="IIY54" s="163"/>
      <c r="IIZ54" s="163"/>
      <c r="IJA54" s="163"/>
      <c r="IJB54" s="163"/>
      <c r="IJC54" s="163"/>
      <c r="IJD54" s="163"/>
      <c r="IJE54" s="163"/>
      <c r="IJF54" s="163"/>
      <c r="IJG54" s="163"/>
      <c r="IJH54" s="163"/>
      <c r="IJI54" s="163"/>
      <c r="IJJ54" s="163"/>
      <c r="IJK54" s="163"/>
      <c r="IJL54" s="163"/>
      <c r="IJM54" s="163"/>
      <c r="IJN54" s="163"/>
      <c r="IJO54" s="163"/>
      <c r="IJP54" s="163"/>
      <c r="IJQ54" s="163"/>
      <c r="IJR54" s="163"/>
      <c r="IJS54" s="163"/>
      <c r="IJT54" s="163"/>
      <c r="IJU54" s="163"/>
      <c r="IJV54" s="163"/>
      <c r="IJW54" s="163"/>
      <c r="IJX54" s="163"/>
      <c r="IJY54" s="163"/>
      <c r="IJZ54" s="163"/>
      <c r="IKA54" s="163"/>
      <c r="IKB54" s="163"/>
      <c r="IKC54" s="163"/>
      <c r="IKD54" s="163"/>
      <c r="IKE54" s="163"/>
      <c r="IKF54" s="163"/>
      <c r="IKG54" s="163"/>
      <c r="IKH54" s="163"/>
      <c r="IKI54" s="163"/>
      <c r="IKJ54" s="163"/>
      <c r="IKK54" s="163"/>
      <c r="IKL54" s="163"/>
      <c r="IKM54" s="163"/>
      <c r="IKN54" s="163"/>
      <c r="IKO54" s="163"/>
      <c r="IKP54" s="163"/>
      <c r="IKQ54" s="163"/>
      <c r="IKR54" s="163"/>
      <c r="IKS54" s="163"/>
      <c r="IKT54" s="163"/>
      <c r="IKU54" s="163"/>
      <c r="IKV54" s="163"/>
      <c r="IKW54" s="163"/>
      <c r="IKX54" s="163"/>
      <c r="IKY54" s="163"/>
      <c r="IKZ54" s="163"/>
      <c r="ILA54" s="163"/>
      <c r="ILB54" s="163"/>
      <c r="ILC54" s="163"/>
      <c r="ILD54" s="163"/>
      <c r="ILE54" s="163"/>
      <c r="ILF54" s="163"/>
      <c r="ILG54" s="163"/>
      <c r="ILH54" s="163"/>
      <c r="ILI54" s="163"/>
      <c r="ILJ54" s="163"/>
      <c r="ILK54" s="163"/>
      <c r="ILL54" s="163"/>
      <c r="ILM54" s="163"/>
      <c r="ILN54" s="163"/>
      <c r="ILO54" s="163"/>
      <c r="ILP54" s="163"/>
      <c r="ILQ54" s="163"/>
      <c r="ILR54" s="163"/>
      <c r="ILS54" s="163"/>
      <c r="ILT54" s="163"/>
      <c r="ILU54" s="163"/>
      <c r="ILV54" s="163"/>
      <c r="ILW54" s="163"/>
      <c r="ILX54" s="163"/>
      <c r="ILY54" s="163"/>
      <c r="ILZ54" s="163"/>
      <c r="IMA54" s="163"/>
      <c r="IMB54" s="163"/>
      <c r="IMC54" s="163"/>
      <c r="IMD54" s="163"/>
      <c r="IME54" s="163"/>
      <c r="IMF54" s="163"/>
      <c r="IMG54" s="163"/>
      <c r="IMH54" s="163"/>
      <c r="IMI54" s="163"/>
      <c r="IMJ54" s="163"/>
      <c r="IMK54" s="163"/>
      <c r="IML54" s="163"/>
      <c r="IMM54" s="163"/>
      <c r="IMN54" s="163"/>
      <c r="IMO54" s="163"/>
      <c r="IMP54" s="163"/>
      <c r="IMQ54" s="163"/>
      <c r="IMR54" s="163"/>
      <c r="IMS54" s="163"/>
      <c r="IMT54" s="163"/>
      <c r="IMU54" s="163"/>
      <c r="IMV54" s="163"/>
      <c r="IMW54" s="163"/>
      <c r="IMX54" s="163"/>
      <c r="IMY54" s="163"/>
      <c r="IMZ54" s="163"/>
      <c r="INA54" s="163"/>
      <c r="INB54" s="163"/>
      <c r="INC54" s="163"/>
      <c r="IND54" s="163"/>
      <c r="INE54" s="163"/>
      <c r="INF54" s="163"/>
      <c r="ING54" s="163"/>
      <c r="INH54" s="163"/>
      <c r="INI54" s="163"/>
      <c r="INJ54" s="163"/>
      <c r="INK54" s="163"/>
      <c r="INL54" s="163"/>
      <c r="INM54" s="163"/>
      <c r="INN54" s="163"/>
      <c r="INO54" s="163"/>
      <c r="INP54" s="163"/>
      <c r="INQ54" s="163"/>
      <c r="INR54" s="163"/>
      <c r="INS54" s="163"/>
      <c r="INT54" s="163"/>
      <c r="INU54" s="163"/>
      <c r="INV54" s="163"/>
      <c r="INW54" s="163"/>
      <c r="INX54" s="163"/>
      <c r="INY54" s="163"/>
      <c r="INZ54" s="163"/>
      <c r="IOA54" s="163"/>
      <c r="IOB54" s="163"/>
      <c r="IOC54" s="163"/>
      <c r="IOD54" s="163"/>
      <c r="IOE54" s="163"/>
      <c r="IOF54" s="163"/>
      <c r="IOG54" s="163"/>
      <c r="IOH54" s="163"/>
      <c r="IOI54" s="163"/>
      <c r="IOJ54" s="163"/>
      <c r="IOK54" s="163"/>
      <c r="IOL54" s="163"/>
      <c r="IOM54" s="163"/>
      <c r="ION54" s="163"/>
      <c r="IOO54" s="163"/>
      <c r="IOP54" s="163"/>
      <c r="IOQ54" s="163"/>
      <c r="IOR54" s="163"/>
      <c r="IOS54" s="163"/>
      <c r="IOT54" s="163"/>
      <c r="IOU54" s="163"/>
      <c r="IOV54" s="163"/>
      <c r="IOW54" s="163"/>
      <c r="IOX54" s="163"/>
      <c r="IOY54" s="163"/>
      <c r="IOZ54" s="163"/>
      <c r="IPA54" s="163"/>
      <c r="IPB54" s="163"/>
      <c r="IPC54" s="163"/>
      <c r="IPD54" s="163"/>
      <c r="IPE54" s="163"/>
      <c r="IPF54" s="163"/>
      <c r="IPG54" s="163"/>
      <c r="IPH54" s="163"/>
      <c r="IPI54" s="163"/>
      <c r="IPJ54" s="163"/>
      <c r="IPK54" s="163"/>
      <c r="IPL54" s="163"/>
      <c r="IPM54" s="163"/>
      <c r="IPN54" s="163"/>
      <c r="IPO54" s="163"/>
      <c r="IPP54" s="163"/>
      <c r="IPQ54" s="163"/>
      <c r="IPR54" s="163"/>
      <c r="IPS54" s="163"/>
      <c r="IPT54" s="163"/>
      <c r="IPU54" s="163"/>
      <c r="IPV54" s="163"/>
      <c r="IPW54" s="163"/>
      <c r="IPX54" s="163"/>
      <c r="IPY54" s="163"/>
      <c r="IPZ54" s="163"/>
      <c r="IQA54" s="163"/>
      <c r="IQB54" s="163"/>
      <c r="IQC54" s="163"/>
      <c r="IQD54" s="163"/>
      <c r="IQE54" s="163"/>
      <c r="IQF54" s="163"/>
      <c r="IQG54" s="163"/>
      <c r="IQH54" s="163"/>
      <c r="IQI54" s="163"/>
      <c r="IQJ54" s="163"/>
      <c r="IQK54" s="163"/>
      <c r="IQL54" s="163"/>
      <c r="IQM54" s="163"/>
      <c r="IQN54" s="163"/>
      <c r="IQO54" s="163"/>
      <c r="IQP54" s="163"/>
      <c r="IQQ54" s="163"/>
      <c r="IQR54" s="163"/>
      <c r="IQS54" s="163"/>
      <c r="IQT54" s="163"/>
      <c r="IQU54" s="163"/>
      <c r="IQV54" s="163"/>
      <c r="IQW54" s="163"/>
      <c r="IQX54" s="163"/>
      <c r="IQY54" s="163"/>
      <c r="IQZ54" s="163"/>
      <c r="IRA54" s="163"/>
      <c r="IRB54" s="163"/>
      <c r="IRC54" s="163"/>
      <c r="IRD54" s="163"/>
      <c r="IRE54" s="163"/>
      <c r="IRF54" s="163"/>
      <c r="IRG54" s="163"/>
      <c r="IRH54" s="163"/>
      <c r="IRI54" s="163"/>
      <c r="IRJ54" s="163"/>
      <c r="IRK54" s="163"/>
      <c r="IRL54" s="163"/>
      <c r="IRM54" s="163"/>
      <c r="IRN54" s="163"/>
      <c r="IRO54" s="163"/>
      <c r="IRP54" s="163"/>
      <c r="IRQ54" s="163"/>
      <c r="IRR54" s="163"/>
      <c r="IRS54" s="163"/>
      <c r="IRT54" s="163"/>
      <c r="IRU54" s="163"/>
      <c r="IRV54" s="163"/>
      <c r="IRW54" s="163"/>
      <c r="IRX54" s="163"/>
      <c r="IRY54" s="163"/>
      <c r="IRZ54" s="163"/>
      <c r="ISA54" s="163"/>
      <c r="ISB54" s="163"/>
      <c r="ISC54" s="163"/>
      <c r="ISD54" s="163"/>
      <c r="ISE54" s="163"/>
      <c r="ISF54" s="163"/>
      <c r="ISG54" s="163"/>
      <c r="ISH54" s="163"/>
      <c r="ISI54" s="163"/>
      <c r="ISJ54" s="163"/>
      <c r="ISK54" s="163"/>
      <c r="ISL54" s="163"/>
      <c r="ISM54" s="163"/>
      <c r="ISN54" s="163"/>
      <c r="ISO54" s="163"/>
      <c r="ISP54" s="163"/>
      <c r="ISQ54" s="163"/>
      <c r="ISR54" s="163"/>
      <c r="ISS54" s="163"/>
      <c r="IST54" s="163"/>
      <c r="ISU54" s="163"/>
      <c r="ISV54" s="163"/>
      <c r="ISW54" s="163"/>
      <c r="ISX54" s="163"/>
      <c r="ISY54" s="163"/>
      <c r="ISZ54" s="163"/>
      <c r="ITA54" s="163"/>
      <c r="ITB54" s="163"/>
      <c r="ITC54" s="163"/>
      <c r="ITD54" s="163"/>
      <c r="ITE54" s="163"/>
      <c r="ITF54" s="163"/>
      <c r="ITG54" s="163"/>
      <c r="ITH54" s="163"/>
      <c r="ITI54" s="163"/>
      <c r="ITJ54" s="163"/>
      <c r="ITK54" s="163"/>
      <c r="ITL54" s="163"/>
      <c r="ITM54" s="163"/>
      <c r="ITN54" s="163"/>
      <c r="ITO54" s="163"/>
      <c r="ITP54" s="163"/>
      <c r="ITQ54" s="163"/>
      <c r="ITR54" s="163"/>
      <c r="ITS54" s="163"/>
      <c r="ITT54" s="163"/>
      <c r="ITU54" s="163"/>
      <c r="ITV54" s="163"/>
      <c r="ITW54" s="163"/>
      <c r="ITX54" s="163"/>
      <c r="ITY54" s="163"/>
      <c r="ITZ54" s="163"/>
      <c r="IUA54" s="163"/>
      <c r="IUB54" s="163"/>
      <c r="IUC54" s="163"/>
      <c r="IUD54" s="163"/>
      <c r="IUE54" s="163"/>
      <c r="IUF54" s="163"/>
      <c r="IUG54" s="163"/>
      <c r="IUH54" s="163"/>
      <c r="IUI54" s="163"/>
      <c r="IUJ54" s="163"/>
      <c r="IUK54" s="163"/>
      <c r="IUL54" s="163"/>
      <c r="IUM54" s="163"/>
      <c r="IUN54" s="163"/>
      <c r="IUO54" s="163"/>
      <c r="IUP54" s="163"/>
      <c r="IUQ54" s="163"/>
      <c r="IUR54" s="163"/>
      <c r="IUS54" s="163"/>
      <c r="IUT54" s="163"/>
      <c r="IUU54" s="163"/>
      <c r="IUV54" s="163"/>
      <c r="IUW54" s="163"/>
      <c r="IUX54" s="163"/>
      <c r="IUY54" s="163"/>
      <c r="IUZ54" s="163"/>
      <c r="IVA54" s="163"/>
      <c r="IVB54" s="163"/>
      <c r="IVC54" s="163"/>
      <c r="IVD54" s="163"/>
      <c r="IVE54" s="163"/>
      <c r="IVF54" s="163"/>
      <c r="IVG54" s="163"/>
      <c r="IVH54" s="163"/>
      <c r="IVI54" s="163"/>
      <c r="IVJ54" s="163"/>
      <c r="IVK54" s="163"/>
      <c r="IVL54" s="163"/>
      <c r="IVM54" s="163"/>
      <c r="IVN54" s="163"/>
      <c r="IVO54" s="163"/>
      <c r="IVP54" s="163"/>
      <c r="IVQ54" s="163"/>
      <c r="IVR54" s="163"/>
      <c r="IVS54" s="163"/>
      <c r="IVT54" s="163"/>
      <c r="IVU54" s="163"/>
      <c r="IVV54" s="163"/>
      <c r="IVW54" s="163"/>
      <c r="IVX54" s="163"/>
      <c r="IVY54" s="163"/>
      <c r="IVZ54" s="163"/>
      <c r="IWA54" s="163"/>
      <c r="IWB54" s="163"/>
      <c r="IWC54" s="163"/>
      <c r="IWD54" s="163"/>
      <c r="IWE54" s="163"/>
      <c r="IWF54" s="163"/>
      <c r="IWG54" s="163"/>
      <c r="IWH54" s="163"/>
      <c r="IWI54" s="163"/>
      <c r="IWJ54" s="163"/>
      <c r="IWK54" s="163"/>
      <c r="IWL54" s="163"/>
      <c r="IWM54" s="163"/>
      <c r="IWN54" s="163"/>
      <c r="IWO54" s="163"/>
      <c r="IWP54" s="163"/>
      <c r="IWQ54" s="163"/>
      <c r="IWR54" s="163"/>
      <c r="IWS54" s="163"/>
      <c r="IWT54" s="163"/>
      <c r="IWU54" s="163"/>
      <c r="IWV54" s="163"/>
      <c r="IWW54" s="163"/>
      <c r="IWX54" s="163"/>
      <c r="IWY54" s="163"/>
      <c r="IWZ54" s="163"/>
      <c r="IXA54" s="163"/>
      <c r="IXB54" s="163"/>
      <c r="IXC54" s="163"/>
      <c r="IXD54" s="163"/>
      <c r="IXE54" s="163"/>
      <c r="IXF54" s="163"/>
      <c r="IXG54" s="163"/>
      <c r="IXH54" s="163"/>
      <c r="IXI54" s="163"/>
      <c r="IXJ54" s="163"/>
      <c r="IXK54" s="163"/>
      <c r="IXL54" s="163"/>
      <c r="IXM54" s="163"/>
      <c r="IXN54" s="163"/>
      <c r="IXO54" s="163"/>
      <c r="IXP54" s="163"/>
      <c r="IXQ54" s="163"/>
      <c r="IXR54" s="163"/>
      <c r="IXS54" s="163"/>
      <c r="IXT54" s="163"/>
      <c r="IXU54" s="163"/>
      <c r="IXV54" s="163"/>
      <c r="IXW54" s="163"/>
      <c r="IXX54" s="163"/>
      <c r="IXY54" s="163"/>
      <c r="IXZ54" s="163"/>
      <c r="IYA54" s="163"/>
      <c r="IYB54" s="163"/>
      <c r="IYC54" s="163"/>
      <c r="IYD54" s="163"/>
      <c r="IYE54" s="163"/>
      <c r="IYF54" s="163"/>
      <c r="IYG54" s="163"/>
      <c r="IYH54" s="163"/>
      <c r="IYI54" s="163"/>
      <c r="IYJ54" s="163"/>
      <c r="IYK54" s="163"/>
      <c r="IYL54" s="163"/>
      <c r="IYM54" s="163"/>
      <c r="IYN54" s="163"/>
      <c r="IYO54" s="163"/>
      <c r="IYP54" s="163"/>
      <c r="IYQ54" s="163"/>
      <c r="IYR54" s="163"/>
      <c r="IYS54" s="163"/>
      <c r="IYT54" s="163"/>
      <c r="IYU54" s="163"/>
      <c r="IYV54" s="163"/>
      <c r="IYW54" s="163"/>
      <c r="IYX54" s="163"/>
      <c r="IYY54" s="163"/>
      <c r="IYZ54" s="163"/>
      <c r="IZA54" s="163"/>
      <c r="IZB54" s="163"/>
      <c r="IZC54" s="163"/>
      <c r="IZD54" s="163"/>
      <c r="IZE54" s="163"/>
      <c r="IZF54" s="163"/>
      <c r="IZG54" s="163"/>
      <c r="IZH54" s="163"/>
      <c r="IZI54" s="163"/>
      <c r="IZJ54" s="163"/>
      <c r="IZK54" s="163"/>
      <c r="IZL54" s="163"/>
      <c r="IZM54" s="163"/>
      <c r="IZN54" s="163"/>
      <c r="IZO54" s="163"/>
      <c r="IZP54" s="163"/>
      <c r="IZQ54" s="163"/>
      <c r="IZR54" s="163"/>
      <c r="IZS54" s="163"/>
      <c r="IZT54" s="163"/>
      <c r="IZU54" s="163"/>
      <c r="IZV54" s="163"/>
      <c r="IZW54" s="163"/>
      <c r="IZX54" s="163"/>
      <c r="IZY54" s="163"/>
      <c r="IZZ54" s="163"/>
      <c r="JAA54" s="163"/>
      <c r="JAB54" s="163"/>
      <c r="JAC54" s="163"/>
      <c r="JAD54" s="163"/>
      <c r="JAE54" s="163"/>
      <c r="JAF54" s="163"/>
      <c r="JAG54" s="163"/>
      <c r="JAH54" s="163"/>
      <c r="JAI54" s="163"/>
      <c r="JAJ54" s="163"/>
      <c r="JAK54" s="163"/>
      <c r="JAL54" s="163"/>
      <c r="JAM54" s="163"/>
      <c r="JAN54" s="163"/>
      <c r="JAO54" s="163"/>
      <c r="JAP54" s="163"/>
      <c r="JAQ54" s="163"/>
      <c r="JAR54" s="163"/>
      <c r="JAS54" s="163"/>
      <c r="JAT54" s="163"/>
      <c r="JAU54" s="163"/>
      <c r="JAV54" s="163"/>
      <c r="JAW54" s="163"/>
      <c r="JAX54" s="163"/>
      <c r="JAY54" s="163"/>
      <c r="JAZ54" s="163"/>
      <c r="JBA54" s="163"/>
      <c r="JBB54" s="163"/>
      <c r="JBC54" s="163"/>
      <c r="JBD54" s="163"/>
      <c r="JBE54" s="163"/>
      <c r="JBF54" s="163"/>
      <c r="JBG54" s="163"/>
      <c r="JBH54" s="163"/>
      <c r="JBI54" s="163"/>
      <c r="JBJ54" s="163"/>
      <c r="JBK54" s="163"/>
      <c r="JBL54" s="163"/>
      <c r="JBM54" s="163"/>
      <c r="JBN54" s="163"/>
      <c r="JBO54" s="163"/>
      <c r="JBP54" s="163"/>
      <c r="JBQ54" s="163"/>
      <c r="JBR54" s="163"/>
      <c r="JBS54" s="163"/>
      <c r="JBT54" s="163"/>
      <c r="JBU54" s="163"/>
      <c r="JBV54" s="163"/>
      <c r="JBW54" s="163"/>
      <c r="JBX54" s="163"/>
      <c r="JBY54" s="163"/>
      <c r="JBZ54" s="163"/>
      <c r="JCA54" s="163"/>
      <c r="JCB54" s="163"/>
      <c r="JCC54" s="163"/>
      <c r="JCD54" s="163"/>
      <c r="JCE54" s="163"/>
      <c r="JCF54" s="163"/>
      <c r="JCG54" s="163"/>
      <c r="JCH54" s="163"/>
      <c r="JCI54" s="163"/>
      <c r="JCJ54" s="163"/>
      <c r="JCK54" s="163"/>
      <c r="JCL54" s="163"/>
      <c r="JCM54" s="163"/>
      <c r="JCN54" s="163"/>
      <c r="JCO54" s="163"/>
      <c r="JCP54" s="163"/>
      <c r="JCQ54" s="163"/>
      <c r="JCR54" s="163"/>
      <c r="JCS54" s="163"/>
      <c r="JCT54" s="163"/>
      <c r="JCU54" s="163"/>
      <c r="JCV54" s="163"/>
      <c r="JCW54" s="163"/>
      <c r="JCX54" s="163"/>
      <c r="JCY54" s="163"/>
      <c r="JCZ54" s="163"/>
      <c r="JDA54" s="163"/>
      <c r="JDB54" s="163"/>
      <c r="JDC54" s="163"/>
      <c r="JDD54" s="163"/>
      <c r="JDE54" s="163"/>
      <c r="JDF54" s="163"/>
      <c r="JDG54" s="163"/>
      <c r="JDH54" s="163"/>
      <c r="JDI54" s="163"/>
      <c r="JDJ54" s="163"/>
      <c r="JDK54" s="163"/>
      <c r="JDL54" s="163"/>
      <c r="JDM54" s="163"/>
      <c r="JDN54" s="163"/>
      <c r="JDO54" s="163"/>
      <c r="JDP54" s="163"/>
      <c r="JDQ54" s="163"/>
      <c r="JDR54" s="163"/>
      <c r="JDS54" s="163"/>
      <c r="JDT54" s="163"/>
      <c r="JDU54" s="163"/>
      <c r="JDV54" s="163"/>
      <c r="JDW54" s="163"/>
      <c r="JDX54" s="163"/>
      <c r="JDY54" s="163"/>
      <c r="JDZ54" s="163"/>
      <c r="JEA54" s="163"/>
      <c r="JEB54" s="163"/>
      <c r="JEC54" s="163"/>
      <c r="JED54" s="163"/>
      <c r="JEE54" s="163"/>
      <c r="JEF54" s="163"/>
      <c r="JEG54" s="163"/>
      <c r="JEH54" s="163"/>
      <c r="JEI54" s="163"/>
      <c r="JEJ54" s="163"/>
      <c r="JEK54" s="163"/>
      <c r="JEL54" s="163"/>
      <c r="JEM54" s="163"/>
      <c r="JEN54" s="163"/>
      <c r="JEO54" s="163"/>
      <c r="JEP54" s="163"/>
      <c r="JEQ54" s="163"/>
      <c r="JER54" s="163"/>
      <c r="JES54" s="163"/>
      <c r="JET54" s="163"/>
      <c r="JEU54" s="163"/>
      <c r="JEV54" s="163"/>
      <c r="JEW54" s="163"/>
      <c r="JEX54" s="163"/>
      <c r="JEY54" s="163"/>
      <c r="JEZ54" s="163"/>
      <c r="JFA54" s="163"/>
      <c r="JFB54" s="163"/>
      <c r="JFC54" s="163"/>
      <c r="JFD54" s="163"/>
      <c r="JFE54" s="163"/>
      <c r="JFF54" s="163"/>
      <c r="JFG54" s="163"/>
      <c r="JFH54" s="163"/>
      <c r="JFI54" s="163"/>
      <c r="JFJ54" s="163"/>
      <c r="JFK54" s="163"/>
      <c r="JFL54" s="163"/>
      <c r="JFM54" s="163"/>
      <c r="JFN54" s="163"/>
      <c r="JFO54" s="163"/>
      <c r="JFP54" s="163"/>
      <c r="JFQ54" s="163"/>
      <c r="JFR54" s="163"/>
      <c r="JFS54" s="163"/>
      <c r="JFT54" s="163"/>
      <c r="JFU54" s="163"/>
      <c r="JFV54" s="163"/>
      <c r="JFW54" s="163"/>
      <c r="JFX54" s="163"/>
      <c r="JFY54" s="163"/>
      <c r="JFZ54" s="163"/>
      <c r="JGA54" s="163"/>
      <c r="JGB54" s="163"/>
      <c r="JGC54" s="163"/>
      <c r="JGD54" s="163"/>
      <c r="JGE54" s="163"/>
      <c r="JGF54" s="163"/>
      <c r="JGG54" s="163"/>
      <c r="JGH54" s="163"/>
      <c r="JGI54" s="163"/>
      <c r="JGJ54" s="163"/>
      <c r="JGK54" s="163"/>
      <c r="JGL54" s="163"/>
      <c r="JGM54" s="163"/>
      <c r="JGN54" s="163"/>
      <c r="JGO54" s="163"/>
      <c r="JGP54" s="163"/>
      <c r="JGQ54" s="163"/>
      <c r="JGR54" s="163"/>
      <c r="JGS54" s="163"/>
      <c r="JGT54" s="163"/>
      <c r="JGU54" s="163"/>
      <c r="JGV54" s="163"/>
      <c r="JGW54" s="163"/>
      <c r="JGX54" s="163"/>
      <c r="JGY54" s="163"/>
      <c r="JGZ54" s="163"/>
      <c r="JHA54" s="163"/>
      <c r="JHB54" s="163"/>
      <c r="JHC54" s="163"/>
      <c r="JHD54" s="163"/>
      <c r="JHE54" s="163"/>
      <c r="JHF54" s="163"/>
      <c r="JHG54" s="163"/>
      <c r="JHH54" s="163"/>
      <c r="JHI54" s="163"/>
      <c r="JHJ54" s="163"/>
      <c r="JHK54" s="163"/>
      <c r="JHL54" s="163"/>
      <c r="JHM54" s="163"/>
      <c r="JHN54" s="163"/>
      <c r="JHO54" s="163"/>
      <c r="JHP54" s="163"/>
      <c r="JHQ54" s="163"/>
      <c r="JHR54" s="163"/>
      <c r="JHS54" s="163"/>
      <c r="JHT54" s="163"/>
      <c r="JHU54" s="163"/>
      <c r="JHV54" s="163"/>
      <c r="JHW54" s="163"/>
      <c r="JHX54" s="163"/>
      <c r="JHY54" s="163"/>
      <c r="JHZ54" s="163"/>
      <c r="JIA54" s="163"/>
      <c r="JIB54" s="163"/>
      <c r="JIC54" s="163"/>
      <c r="JID54" s="163"/>
      <c r="JIE54" s="163"/>
      <c r="JIF54" s="163"/>
      <c r="JIG54" s="163"/>
      <c r="JIH54" s="163"/>
      <c r="JII54" s="163"/>
      <c r="JIJ54" s="163"/>
      <c r="JIK54" s="163"/>
      <c r="JIL54" s="163"/>
      <c r="JIM54" s="163"/>
      <c r="JIN54" s="163"/>
      <c r="JIO54" s="163"/>
      <c r="JIP54" s="163"/>
      <c r="JIQ54" s="163"/>
      <c r="JIR54" s="163"/>
      <c r="JIS54" s="163"/>
      <c r="JIT54" s="163"/>
      <c r="JIU54" s="163"/>
      <c r="JIV54" s="163"/>
      <c r="JIW54" s="163"/>
      <c r="JIX54" s="163"/>
      <c r="JIY54" s="163"/>
      <c r="JIZ54" s="163"/>
      <c r="JJA54" s="163"/>
      <c r="JJB54" s="163"/>
      <c r="JJC54" s="163"/>
      <c r="JJD54" s="163"/>
      <c r="JJE54" s="163"/>
      <c r="JJF54" s="163"/>
      <c r="JJG54" s="163"/>
      <c r="JJH54" s="163"/>
      <c r="JJI54" s="163"/>
      <c r="JJJ54" s="163"/>
      <c r="JJK54" s="163"/>
      <c r="JJL54" s="163"/>
      <c r="JJM54" s="163"/>
      <c r="JJN54" s="163"/>
      <c r="JJO54" s="163"/>
      <c r="JJP54" s="163"/>
      <c r="JJQ54" s="163"/>
      <c r="JJR54" s="163"/>
      <c r="JJS54" s="163"/>
      <c r="JJT54" s="163"/>
      <c r="JJU54" s="163"/>
      <c r="JJV54" s="163"/>
      <c r="JJW54" s="163"/>
      <c r="JJX54" s="163"/>
      <c r="JJY54" s="163"/>
      <c r="JJZ54" s="163"/>
      <c r="JKA54" s="163"/>
      <c r="JKB54" s="163"/>
      <c r="JKC54" s="163"/>
      <c r="JKD54" s="163"/>
      <c r="JKE54" s="163"/>
      <c r="JKF54" s="163"/>
      <c r="JKG54" s="163"/>
      <c r="JKH54" s="163"/>
      <c r="JKI54" s="163"/>
      <c r="JKJ54" s="163"/>
      <c r="JKK54" s="163"/>
      <c r="JKL54" s="163"/>
      <c r="JKM54" s="163"/>
      <c r="JKN54" s="163"/>
      <c r="JKO54" s="163"/>
      <c r="JKP54" s="163"/>
      <c r="JKQ54" s="163"/>
      <c r="JKR54" s="163"/>
      <c r="JKS54" s="163"/>
      <c r="JKT54" s="163"/>
      <c r="JKU54" s="163"/>
      <c r="JKV54" s="163"/>
      <c r="JKW54" s="163"/>
      <c r="JKX54" s="163"/>
      <c r="JKY54" s="163"/>
      <c r="JKZ54" s="163"/>
      <c r="JLA54" s="163"/>
      <c r="JLB54" s="163"/>
      <c r="JLC54" s="163"/>
      <c r="JLD54" s="163"/>
      <c r="JLE54" s="163"/>
      <c r="JLF54" s="163"/>
      <c r="JLG54" s="163"/>
      <c r="JLH54" s="163"/>
      <c r="JLI54" s="163"/>
      <c r="JLJ54" s="163"/>
      <c r="JLK54" s="163"/>
      <c r="JLL54" s="163"/>
      <c r="JLM54" s="163"/>
      <c r="JLN54" s="163"/>
      <c r="JLO54" s="163"/>
      <c r="JLP54" s="163"/>
      <c r="JLQ54" s="163"/>
      <c r="JLR54" s="163"/>
      <c r="JLS54" s="163"/>
      <c r="JLT54" s="163"/>
      <c r="JLU54" s="163"/>
      <c r="JLV54" s="163"/>
      <c r="JLW54" s="163"/>
      <c r="JLX54" s="163"/>
      <c r="JLY54" s="163"/>
      <c r="JLZ54" s="163"/>
      <c r="JMA54" s="163"/>
      <c r="JMB54" s="163"/>
      <c r="JMC54" s="163"/>
      <c r="JMD54" s="163"/>
      <c r="JME54" s="163"/>
      <c r="JMF54" s="163"/>
      <c r="JMG54" s="163"/>
      <c r="JMH54" s="163"/>
      <c r="JMI54" s="163"/>
      <c r="JMJ54" s="163"/>
      <c r="JMK54" s="163"/>
      <c r="JML54" s="163"/>
      <c r="JMM54" s="163"/>
      <c r="JMN54" s="163"/>
      <c r="JMO54" s="163"/>
      <c r="JMP54" s="163"/>
      <c r="JMQ54" s="163"/>
      <c r="JMR54" s="163"/>
      <c r="JMS54" s="163"/>
      <c r="JMT54" s="163"/>
      <c r="JMU54" s="163"/>
      <c r="JMV54" s="163"/>
      <c r="JMW54" s="163"/>
      <c r="JMX54" s="163"/>
      <c r="JMY54" s="163"/>
      <c r="JMZ54" s="163"/>
      <c r="JNA54" s="163"/>
      <c r="JNB54" s="163"/>
      <c r="JNC54" s="163"/>
      <c r="JND54" s="163"/>
      <c r="JNE54" s="163"/>
      <c r="JNF54" s="163"/>
      <c r="JNG54" s="163"/>
      <c r="JNH54" s="163"/>
      <c r="JNI54" s="163"/>
      <c r="JNJ54" s="163"/>
      <c r="JNK54" s="163"/>
      <c r="JNL54" s="163"/>
      <c r="JNM54" s="163"/>
      <c r="JNN54" s="163"/>
      <c r="JNO54" s="163"/>
      <c r="JNP54" s="163"/>
      <c r="JNQ54" s="163"/>
      <c r="JNR54" s="163"/>
      <c r="JNS54" s="163"/>
      <c r="JNT54" s="163"/>
      <c r="JNU54" s="163"/>
      <c r="JNV54" s="163"/>
      <c r="JNW54" s="163"/>
      <c r="JNX54" s="163"/>
      <c r="JNY54" s="163"/>
      <c r="JNZ54" s="163"/>
      <c r="JOA54" s="163"/>
      <c r="JOB54" s="163"/>
      <c r="JOC54" s="163"/>
      <c r="JOD54" s="163"/>
      <c r="JOE54" s="163"/>
      <c r="JOF54" s="163"/>
      <c r="JOG54" s="163"/>
      <c r="JOH54" s="163"/>
      <c r="JOI54" s="163"/>
      <c r="JOJ54" s="163"/>
      <c r="JOK54" s="163"/>
      <c r="JOL54" s="163"/>
      <c r="JOM54" s="163"/>
      <c r="JON54" s="163"/>
      <c r="JOO54" s="163"/>
      <c r="JOP54" s="163"/>
      <c r="JOQ54" s="163"/>
      <c r="JOR54" s="163"/>
      <c r="JOS54" s="163"/>
      <c r="JOT54" s="163"/>
      <c r="JOU54" s="163"/>
      <c r="JOV54" s="163"/>
      <c r="JOW54" s="163"/>
      <c r="JOX54" s="163"/>
      <c r="JOY54" s="163"/>
      <c r="JOZ54" s="163"/>
      <c r="JPA54" s="163"/>
      <c r="JPB54" s="163"/>
      <c r="JPC54" s="163"/>
      <c r="JPD54" s="163"/>
      <c r="JPE54" s="163"/>
      <c r="JPF54" s="163"/>
      <c r="JPG54" s="163"/>
      <c r="JPH54" s="163"/>
      <c r="JPI54" s="163"/>
      <c r="JPJ54" s="163"/>
      <c r="JPK54" s="163"/>
      <c r="JPL54" s="163"/>
      <c r="JPM54" s="163"/>
      <c r="JPN54" s="163"/>
      <c r="JPO54" s="163"/>
      <c r="JPP54" s="163"/>
      <c r="JPQ54" s="163"/>
      <c r="JPR54" s="163"/>
      <c r="JPS54" s="163"/>
      <c r="JPT54" s="163"/>
      <c r="JPU54" s="163"/>
      <c r="JPV54" s="163"/>
      <c r="JPW54" s="163"/>
      <c r="JPX54" s="163"/>
      <c r="JPY54" s="163"/>
      <c r="JPZ54" s="163"/>
      <c r="JQA54" s="163"/>
      <c r="JQB54" s="163"/>
      <c r="JQC54" s="163"/>
      <c r="JQD54" s="163"/>
      <c r="JQE54" s="163"/>
      <c r="JQF54" s="163"/>
      <c r="JQG54" s="163"/>
      <c r="JQH54" s="163"/>
      <c r="JQI54" s="163"/>
      <c r="JQJ54" s="163"/>
      <c r="JQK54" s="163"/>
      <c r="JQL54" s="163"/>
      <c r="JQM54" s="163"/>
      <c r="JQN54" s="163"/>
      <c r="JQO54" s="163"/>
      <c r="JQP54" s="163"/>
      <c r="JQQ54" s="163"/>
      <c r="JQR54" s="163"/>
      <c r="JQS54" s="163"/>
      <c r="JQT54" s="163"/>
      <c r="JQU54" s="163"/>
      <c r="JQV54" s="163"/>
      <c r="JQW54" s="163"/>
      <c r="JQX54" s="163"/>
      <c r="JQY54" s="163"/>
      <c r="JQZ54" s="163"/>
      <c r="JRA54" s="163"/>
      <c r="JRB54" s="163"/>
      <c r="JRC54" s="163"/>
      <c r="JRD54" s="163"/>
      <c r="JRE54" s="163"/>
      <c r="JRF54" s="163"/>
      <c r="JRG54" s="163"/>
      <c r="JRH54" s="163"/>
      <c r="JRI54" s="163"/>
      <c r="JRJ54" s="163"/>
      <c r="JRK54" s="163"/>
      <c r="JRL54" s="163"/>
      <c r="JRM54" s="163"/>
      <c r="JRN54" s="163"/>
      <c r="JRO54" s="163"/>
      <c r="JRP54" s="163"/>
      <c r="JRQ54" s="163"/>
      <c r="JRR54" s="163"/>
      <c r="JRS54" s="163"/>
      <c r="JRT54" s="163"/>
      <c r="JRU54" s="163"/>
      <c r="JRV54" s="163"/>
      <c r="JRW54" s="163"/>
      <c r="JRX54" s="163"/>
      <c r="JRY54" s="163"/>
      <c r="JRZ54" s="163"/>
      <c r="JSA54" s="163"/>
      <c r="JSB54" s="163"/>
      <c r="JSC54" s="163"/>
      <c r="JSD54" s="163"/>
      <c r="JSE54" s="163"/>
      <c r="JSF54" s="163"/>
      <c r="JSG54" s="163"/>
      <c r="JSH54" s="163"/>
      <c r="JSI54" s="163"/>
      <c r="JSJ54" s="163"/>
      <c r="JSK54" s="163"/>
      <c r="JSL54" s="163"/>
      <c r="JSM54" s="163"/>
      <c r="JSN54" s="163"/>
      <c r="JSO54" s="163"/>
      <c r="JSP54" s="163"/>
      <c r="JSQ54" s="163"/>
      <c r="JSR54" s="163"/>
      <c r="JSS54" s="163"/>
      <c r="JST54" s="163"/>
      <c r="JSU54" s="163"/>
      <c r="JSV54" s="163"/>
      <c r="JSW54" s="163"/>
      <c r="JSX54" s="163"/>
      <c r="JSY54" s="163"/>
      <c r="JSZ54" s="163"/>
      <c r="JTA54" s="163"/>
      <c r="JTB54" s="163"/>
      <c r="JTC54" s="163"/>
      <c r="JTD54" s="163"/>
      <c r="JTE54" s="163"/>
      <c r="JTF54" s="163"/>
      <c r="JTG54" s="163"/>
      <c r="JTH54" s="163"/>
      <c r="JTI54" s="163"/>
      <c r="JTJ54" s="163"/>
      <c r="JTK54" s="163"/>
      <c r="JTL54" s="163"/>
      <c r="JTM54" s="163"/>
      <c r="JTN54" s="163"/>
      <c r="JTO54" s="163"/>
      <c r="JTP54" s="163"/>
      <c r="JTQ54" s="163"/>
      <c r="JTR54" s="163"/>
      <c r="JTS54" s="163"/>
      <c r="JTT54" s="163"/>
      <c r="JTU54" s="163"/>
      <c r="JTV54" s="163"/>
      <c r="JTW54" s="163"/>
      <c r="JTX54" s="163"/>
      <c r="JTY54" s="163"/>
      <c r="JTZ54" s="163"/>
      <c r="JUA54" s="163"/>
      <c r="JUB54" s="163"/>
      <c r="JUC54" s="163"/>
      <c r="JUD54" s="163"/>
      <c r="JUE54" s="163"/>
      <c r="JUF54" s="163"/>
      <c r="JUG54" s="163"/>
      <c r="JUH54" s="163"/>
      <c r="JUI54" s="163"/>
      <c r="JUJ54" s="163"/>
      <c r="JUK54" s="163"/>
      <c r="JUL54" s="163"/>
      <c r="JUM54" s="163"/>
      <c r="JUN54" s="163"/>
      <c r="JUO54" s="163"/>
      <c r="JUP54" s="163"/>
      <c r="JUQ54" s="163"/>
      <c r="JUR54" s="163"/>
      <c r="JUS54" s="163"/>
      <c r="JUT54" s="163"/>
      <c r="JUU54" s="163"/>
      <c r="JUV54" s="163"/>
      <c r="JUW54" s="163"/>
      <c r="JUX54" s="163"/>
      <c r="JUY54" s="163"/>
      <c r="JUZ54" s="163"/>
      <c r="JVA54" s="163"/>
      <c r="JVB54" s="163"/>
      <c r="JVC54" s="163"/>
      <c r="JVD54" s="163"/>
      <c r="JVE54" s="163"/>
      <c r="JVF54" s="163"/>
      <c r="JVG54" s="163"/>
      <c r="JVH54" s="163"/>
      <c r="JVI54" s="163"/>
      <c r="JVJ54" s="163"/>
      <c r="JVK54" s="163"/>
      <c r="JVL54" s="163"/>
      <c r="JVM54" s="163"/>
      <c r="JVN54" s="163"/>
      <c r="JVO54" s="163"/>
      <c r="JVP54" s="163"/>
      <c r="JVQ54" s="163"/>
      <c r="JVR54" s="163"/>
      <c r="JVS54" s="163"/>
      <c r="JVT54" s="163"/>
      <c r="JVU54" s="163"/>
      <c r="JVV54" s="163"/>
      <c r="JVW54" s="163"/>
      <c r="JVX54" s="163"/>
      <c r="JVY54" s="163"/>
      <c r="JVZ54" s="163"/>
      <c r="JWA54" s="163"/>
      <c r="JWB54" s="163"/>
      <c r="JWC54" s="163"/>
      <c r="JWD54" s="163"/>
      <c r="JWE54" s="163"/>
      <c r="JWF54" s="163"/>
      <c r="JWG54" s="163"/>
      <c r="JWH54" s="163"/>
      <c r="JWI54" s="163"/>
      <c r="JWJ54" s="163"/>
      <c r="JWK54" s="163"/>
      <c r="JWL54" s="163"/>
      <c r="JWM54" s="163"/>
      <c r="JWN54" s="163"/>
      <c r="JWO54" s="163"/>
      <c r="JWP54" s="163"/>
      <c r="JWQ54" s="163"/>
      <c r="JWR54" s="163"/>
      <c r="JWS54" s="163"/>
      <c r="JWT54" s="163"/>
      <c r="JWU54" s="163"/>
      <c r="JWV54" s="163"/>
      <c r="JWW54" s="163"/>
      <c r="JWX54" s="163"/>
      <c r="JWY54" s="163"/>
      <c r="JWZ54" s="163"/>
      <c r="JXA54" s="163"/>
      <c r="JXB54" s="163"/>
      <c r="JXC54" s="163"/>
      <c r="JXD54" s="163"/>
      <c r="JXE54" s="163"/>
      <c r="JXF54" s="163"/>
      <c r="JXG54" s="163"/>
      <c r="JXH54" s="163"/>
      <c r="JXI54" s="163"/>
      <c r="JXJ54" s="163"/>
      <c r="JXK54" s="163"/>
      <c r="JXL54" s="163"/>
      <c r="JXM54" s="163"/>
      <c r="JXN54" s="163"/>
      <c r="JXO54" s="163"/>
      <c r="JXP54" s="163"/>
      <c r="JXQ54" s="163"/>
      <c r="JXR54" s="163"/>
      <c r="JXS54" s="163"/>
      <c r="JXT54" s="163"/>
      <c r="JXU54" s="163"/>
      <c r="JXV54" s="163"/>
      <c r="JXW54" s="163"/>
      <c r="JXX54" s="163"/>
      <c r="JXY54" s="163"/>
      <c r="JXZ54" s="163"/>
      <c r="JYA54" s="163"/>
      <c r="JYB54" s="163"/>
      <c r="JYC54" s="163"/>
      <c r="JYD54" s="163"/>
      <c r="JYE54" s="163"/>
      <c r="JYF54" s="163"/>
      <c r="JYG54" s="163"/>
      <c r="JYH54" s="163"/>
      <c r="JYI54" s="163"/>
      <c r="JYJ54" s="163"/>
      <c r="JYK54" s="163"/>
      <c r="JYL54" s="163"/>
      <c r="JYM54" s="163"/>
      <c r="JYN54" s="163"/>
      <c r="JYO54" s="163"/>
      <c r="JYP54" s="163"/>
      <c r="JYQ54" s="163"/>
      <c r="JYR54" s="163"/>
      <c r="JYS54" s="163"/>
      <c r="JYT54" s="163"/>
      <c r="JYU54" s="163"/>
      <c r="JYV54" s="163"/>
      <c r="JYW54" s="163"/>
      <c r="JYX54" s="163"/>
      <c r="JYY54" s="163"/>
      <c r="JYZ54" s="163"/>
      <c r="JZA54" s="163"/>
      <c r="JZB54" s="163"/>
      <c r="JZC54" s="163"/>
      <c r="JZD54" s="163"/>
      <c r="JZE54" s="163"/>
      <c r="JZF54" s="163"/>
      <c r="JZG54" s="163"/>
      <c r="JZH54" s="163"/>
      <c r="JZI54" s="163"/>
      <c r="JZJ54" s="163"/>
      <c r="JZK54" s="163"/>
      <c r="JZL54" s="163"/>
      <c r="JZM54" s="163"/>
      <c r="JZN54" s="163"/>
      <c r="JZO54" s="163"/>
      <c r="JZP54" s="163"/>
      <c r="JZQ54" s="163"/>
      <c r="JZR54" s="163"/>
      <c r="JZS54" s="163"/>
      <c r="JZT54" s="163"/>
      <c r="JZU54" s="163"/>
      <c r="JZV54" s="163"/>
      <c r="JZW54" s="163"/>
      <c r="JZX54" s="163"/>
      <c r="JZY54" s="163"/>
      <c r="JZZ54" s="163"/>
      <c r="KAA54" s="163"/>
      <c r="KAB54" s="163"/>
      <c r="KAC54" s="163"/>
      <c r="KAD54" s="163"/>
      <c r="KAE54" s="163"/>
      <c r="KAF54" s="163"/>
      <c r="KAG54" s="163"/>
      <c r="KAH54" s="163"/>
      <c r="KAI54" s="163"/>
      <c r="KAJ54" s="163"/>
      <c r="KAK54" s="163"/>
      <c r="KAL54" s="163"/>
      <c r="KAM54" s="163"/>
      <c r="KAN54" s="163"/>
      <c r="KAO54" s="163"/>
      <c r="KAP54" s="163"/>
      <c r="KAQ54" s="163"/>
      <c r="KAR54" s="163"/>
      <c r="KAS54" s="163"/>
      <c r="KAT54" s="163"/>
      <c r="KAU54" s="163"/>
      <c r="KAV54" s="163"/>
      <c r="KAW54" s="163"/>
      <c r="KAX54" s="163"/>
      <c r="KAY54" s="163"/>
      <c r="KAZ54" s="163"/>
      <c r="KBA54" s="163"/>
      <c r="KBB54" s="163"/>
      <c r="KBC54" s="163"/>
      <c r="KBD54" s="163"/>
      <c r="KBE54" s="163"/>
      <c r="KBF54" s="163"/>
      <c r="KBG54" s="163"/>
      <c r="KBH54" s="163"/>
      <c r="KBI54" s="163"/>
      <c r="KBJ54" s="163"/>
      <c r="KBK54" s="163"/>
      <c r="KBL54" s="163"/>
      <c r="KBM54" s="163"/>
      <c r="KBN54" s="163"/>
      <c r="KBO54" s="163"/>
      <c r="KBP54" s="163"/>
      <c r="KBQ54" s="163"/>
      <c r="KBR54" s="163"/>
      <c r="KBS54" s="163"/>
      <c r="KBT54" s="163"/>
      <c r="KBU54" s="163"/>
      <c r="KBV54" s="163"/>
      <c r="KBW54" s="163"/>
      <c r="KBX54" s="163"/>
      <c r="KBY54" s="163"/>
      <c r="KBZ54" s="163"/>
      <c r="KCA54" s="163"/>
      <c r="KCB54" s="163"/>
      <c r="KCC54" s="163"/>
      <c r="KCD54" s="163"/>
      <c r="KCE54" s="163"/>
      <c r="KCF54" s="163"/>
      <c r="KCG54" s="163"/>
      <c r="KCH54" s="163"/>
      <c r="KCI54" s="163"/>
      <c r="KCJ54" s="163"/>
      <c r="KCK54" s="163"/>
      <c r="KCL54" s="163"/>
      <c r="KCM54" s="163"/>
      <c r="KCN54" s="163"/>
      <c r="KCO54" s="163"/>
      <c r="KCP54" s="163"/>
      <c r="KCQ54" s="163"/>
      <c r="KCR54" s="163"/>
      <c r="KCS54" s="163"/>
      <c r="KCT54" s="163"/>
      <c r="KCU54" s="163"/>
      <c r="KCV54" s="163"/>
      <c r="KCW54" s="163"/>
      <c r="KCX54" s="163"/>
      <c r="KCY54" s="163"/>
      <c r="KCZ54" s="163"/>
      <c r="KDA54" s="163"/>
      <c r="KDB54" s="163"/>
      <c r="KDC54" s="163"/>
      <c r="KDD54" s="163"/>
      <c r="KDE54" s="163"/>
      <c r="KDF54" s="163"/>
      <c r="KDG54" s="163"/>
      <c r="KDH54" s="163"/>
      <c r="KDI54" s="163"/>
      <c r="KDJ54" s="163"/>
      <c r="KDK54" s="163"/>
      <c r="KDL54" s="163"/>
      <c r="KDM54" s="163"/>
      <c r="KDN54" s="163"/>
      <c r="KDO54" s="163"/>
      <c r="KDP54" s="163"/>
      <c r="KDQ54" s="163"/>
      <c r="KDR54" s="163"/>
      <c r="KDS54" s="163"/>
      <c r="KDT54" s="163"/>
      <c r="KDU54" s="163"/>
      <c r="KDV54" s="163"/>
      <c r="KDW54" s="163"/>
      <c r="KDX54" s="163"/>
      <c r="KDY54" s="163"/>
      <c r="KDZ54" s="163"/>
      <c r="KEA54" s="163"/>
      <c r="KEB54" s="163"/>
      <c r="KEC54" s="163"/>
      <c r="KED54" s="163"/>
      <c r="KEE54" s="163"/>
      <c r="KEF54" s="163"/>
      <c r="KEG54" s="163"/>
      <c r="KEH54" s="163"/>
      <c r="KEI54" s="163"/>
      <c r="KEJ54" s="163"/>
      <c r="KEK54" s="163"/>
      <c r="KEL54" s="163"/>
      <c r="KEM54" s="163"/>
      <c r="KEN54" s="163"/>
      <c r="KEO54" s="163"/>
      <c r="KEP54" s="163"/>
      <c r="KEQ54" s="163"/>
      <c r="KER54" s="163"/>
      <c r="KES54" s="163"/>
      <c r="KET54" s="163"/>
      <c r="KEU54" s="163"/>
      <c r="KEV54" s="163"/>
      <c r="KEW54" s="163"/>
      <c r="KEX54" s="163"/>
      <c r="KEY54" s="163"/>
      <c r="KEZ54" s="163"/>
      <c r="KFA54" s="163"/>
      <c r="KFB54" s="163"/>
      <c r="KFC54" s="163"/>
      <c r="KFD54" s="163"/>
      <c r="KFE54" s="163"/>
      <c r="KFF54" s="163"/>
      <c r="KFG54" s="163"/>
      <c r="KFH54" s="163"/>
      <c r="KFI54" s="163"/>
      <c r="KFJ54" s="163"/>
      <c r="KFK54" s="163"/>
      <c r="KFL54" s="163"/>
      <c r="KFM54" s="163"/>
      <c r="KFN54" s="163"/>
      <c r="KFO54" s="163"/>
      <c r="KFP54" s="163"/>
      <c r="KFQ54" s="163"/>
      <c r="KFR54" s="163"/>
      <c r="KFS54" s="163"/>
      <c r="KFT54" s="163"/>
      <c r="KFU54" s="163"/>
      <c r="KFV54" s="163"/>
      <c r="KFW54" s="163"/>
      <c r="KFX54" s="163"/>
      <c r="KFY54" s="163"/>
      <c r="KFZ54" s="163"/>
      <c r="KGA54" s="163"/>
      <c r="KGB54" s="163"/>
      <c r="KGC54" s="163"/>
      <c r="KGD54" s="163"/>
      <c r="KGE54" s="163"/>
      <c r="KGF54" s="163"/>
      <c r="KGG54" s="163"/>
      <c r="KGH54" s="163"/>
      <c r="KGI54" s="163"/>
      <c r="KGJ54" s="163"/>
      <c r="KGK54" s="163"/>
      <c r="KGL54" s="163"/>
      <c r="KGM54" s="163"/>
      <c r="KGN54" s="163"/>
      <c r="KGO54" s="163"/>
      <c r="KGP54" s="163"/>
      <c r="KGQ54" s="163"/>
      <c r="KGR54" s="163"/>
      <c r="KGS54" s="163"/>
      <c r="KGT54" s="163"/>
      <c r="KGU54" s="163"/>
      <c r="KGV54" s="163"/>
      <c r="KGW54" s="163"/>
      <c r="KGX54" s="163"/>
      <c r="KGY54" s="163"/>
      <c r="KGZ54" s="163"/>
      <c r="KHA54" s="163"/>
      <c r="KHB54" s="163"/>
      <c r="KHC54" s="163"/>
      <c r="KHD54" s="163"/>
      <c r="KHE54" s="163"/>
      <c r="KHF54" s="163"/>
      <c r="KHG54" s="163"/>
      <c r="KHH54" s="163"/>
      <c r="KHI54" s="163"/>
      <c r="KHJ54" s="163"/>
      <c r="KHK54" s="163"/>
      <c r="KHL54" s="163"/>
      <c r="KHM54" s="163"/>
      <c r="KHN54" s="163"/>
      <c r="KHO54" s="163"/>
      <c r="KHP54" s="163"/>
      <c r="KHQ54" s="163"/>
      <c r="KHR54" s="163"/>
      <c r="KHS54" s="163"/>
      <c r="KHT54" s="163"/>
      <c r="KHU54" s="163"/>
      <c r="KHV54" s="163"/>
      <c r="KHW54" s="163"/>
      <c r="KHX54" s="163"/>
      <c r="KHY54" s="163"/>
      <c r="KHZ54" s="163"/>
      <c r="KIA54" s="163"/>
      <c r="KIB54" s="163"/>
      <c r="KIC54" s="163"/>
      <c r="KID54" s="163"/>
      <c r="KIE54" s="163"/>
      <c r="KIF54" s="163"/>
      <c r="KIG54" s="163"/>
      <c r="KIH54" s="163"/>
      <c r="KII54" s="163"/>
      <c r="KIJ54" s="163"/>
      <c r="KIK54" s="163"/>
      <c r="KIL54" s="163"/>
      <c r="KIM54" s="163"/>
      <c r="KIN54" s="163"/>
      <c r="KIO54" s="163"/>
      <c r="KIP54" s="163"/>
      <c r="KIQ54" s="163"/>
      <c r="KIR54" s="163"/>
      <c r="KIS54" s="163"/>
      <c r="KIT54" s="163"/>
      <c r="KIU54" s="163"/>
      <c r="KIV54" s="163"/>
      <c r="KIW54" s="163"/>
      <c r="KIX54" s="163"/>
      <c r="KIY54" s="163"/>
      <c r="KIZ54" s="163"/>
      <c r="KJA54" s="163"/>
      <c r="KJB54" s="163"/>
      <c r="KJC54" s="163"/>
      <c r="KJD54" s="163"/>
      <c r="KJE54" s="163"/>
      <c r="KJF54" s="163"/>
      <c r="KJG54" s="163"/>
      <c r="KJH54" s="163"/>
      <c r="KJI54" s="163"/>
      <c r="KJJ54" s="163"/>
      <c r="KJK54" s="163"/>
      <c r="KJL54" s="163"/>
      <c r="KJM54" s="163"/>
      <c r="KJN54" s="163"/>
      <c r="KJO54" s="163"/>
      <c r="KJP54" s="163"/>
      <c r="KJQ54" s="163"/>
      <c r="KJR54" s="163"/>
      <c r="KJS54" s="163"/>
      <c r="KJT54" s="163"/>
      <c r="KJU54" s="163"/>
      <c r="KJV54" s="163"/>
      <c r="KJW54" s="163"/>
      <c r="KJX54" s="163"/>
      <c r="KJY54" s="163"/>
      <c r="KJZ54" s="163"/>
      <c r="KKA54" s="163"/>
      <c r="KKB54" s="163"/>
      <c r="KKC54" s="163"/>
      <c r="KKD54" s="163"/>
      <c r="KKE54" s="163"/>
      <c r="KKF54" s="163"/>
      <c r="KKG54" s="163"/>
      <c r="KKH54" s="163"/>
      <c r="KKI54" s="163"/>
      <c r="KKJ54" s="163"/>
      <c r="KKK54" s="163"/>
      <c r="KKL54" s="163"/>
      <c r="KKM54" s="163"/>
      <c r="KKN54" s="163"/>
      <c r="KKO54" s="163"/>
      <c r="KKP54" s="163"/>
      <c r="KKQ54" s="163"/>
      <c r="KKR54" s="163"/>
      <c r="KKS54" s="163"/>
      <c r="KKT54" s="163"/>
      <c r="KKU54" s="163"/>
      <c r="KKV54" s="163"/>
      <c r="KKW54" s="163"/>
      <c r="KKX54" s="163"/>
      <c r="KKY54" s="163"/>
      <c r="KKZ54" s="163"/>
      <c r="KLA54" s="163"/>
      <c r="KLB54" s="163"/>
      <c r="KLC54" s="163"/>
      <c r="KLD54" s="163"/>
      <c r="KLE54" s="163"/>
      <c r="KLF54" s="163"/>
      <c r="KLG54" s="163"/>
      <c r="KLH54" s="163"/>
      <c r="KLI54" s="163"/>
      <c r="KLJ54" s="163"/>
      <c r="KLK54" s="163"/>
      <c r="KLL54" s="163"/>
      <c r="KLM54" s="163"/>
      <c r="KLN54" s="163"/>
      <c r="KLO54" s="163"/>
      <c r="KLP54" s="163"/>
      <c r="KLQ54" s="163"/>
      <c r="KLR54" s="163"/>
      <c r="KLS54" s="163"/>
      <c r="KLT54" s="163"/>
      <c r="KLU54" s="163"/>
      <c r="KLV54" s="163"/>
      <c r="KLW54" s="163"/>
      <c r="KLX54" s="163"/>
      <c r="KLY54" s="163"/>
      <c r="KLZ54" s="163"/>
      <c r="KMA54" s="163"/>
      <c r="KMB54" s="163"/>
      <c r="KMC54" s="163"/>
      <c r="KMD54" s="163"/>
      <c r="KME54" s="163"/>
      <c r="KMF54" s="163"/>
      <c r="KMG54" s="163"/>
      <c r="KMH54" s="163"/>
      <c r="KMI54" s="163"/>
      <c r="KMJ54" s="163"/>
      <c r="KMK54" s="163"/>
      <c r="KML54" s="163"/>
      <c r="KMM54" s="163"/>
      <c r="KMN54" s="163"/>
      <c r="KMO54" s="163"/>
      <c r="KMP54" s="163"/>
      <c r="KMQ54" s="163"/>
      <c r="KMR54" s="163"/>
      <c r="KMS54" s="163"/>
      <c r="KMT54" s="163"/>
      <c r="KMU54" s="163"/>
      <c r="KMV54" s="163"/>
      <c r="KMW54" s="163"/>
      <c r="KMX54" s="163"/>
      <c r="KMY54" s="163"/>
      <c r="KMZ54" s="163"/>
      <c r="KNA54" s="163"/>
      <c r="KNB54" s="163"/>
      <c r="KNC54" s="163"/>
      <c r="KND54" s="163"/>
      <c r="KNE54" s="163"/>
      <c r="KNF54" s="163"/>
      <c r="KNG54" s="163"/>
      <c r="KNH54" s="163"/>
      <c r="KNI54" s="163"/>
      <c r="KNJ54" s="163"/>
      <c r="KNK54" s="163"/>
      <c r="KNL54" s="163"/>
      <c r="KNM54" s="163"/>
      <c r="KNN54" s="163"/>
      <c r="KNO54" s="163"/>
      <c r="KNP54" s="163"/>
      <c r="KNQ54" s="163"/>
      <c r="KNR54" s="163"/>
      <c r="KNS54" s="163"/>
      <c r="KNT54" s="163"/>
      <c r="KNU54" s="163"/>
      <c r="KNV54" s="163"/>
      <c r="KNW54" s="163"/>
      <c r="KNX54" s="163"/>
      <c r="KNY54" s="163"/>
      <c r="KNZ54" s="163"/>
      <c r="KOA54" s="163"/>
      <c r="KOB54" s="163"/>
      <c r="KOC54" s="163"/>
      <c r="KOD54" s="163"/>
      <c r="KOE54" s="163"/>
      <c r="KOF54" s="163"/>
      <c r="KOG54" s="163"/>
      <c r="KOH54" s="163"/>
      <c r="KOI54" s="163"/>
      <c r="KOJ54" s="163"/>
      <c r="KOK54" s="163"/>
      <c r="KOL54" s="163"/>
      <c r="KOM54" s="163"/>
      <c r="KON54" s="163"/>
      <c r="KOO54" s="163"/>
      <c r="KOP54" s="163"/>
      <c r="KOQ54" s="163"/>
      <c r="KOR54" s="163"/>
      <c r="KOS54" s="163"/>
      <c r="KOT54" s="163"/>
      <c r="KOU54" s="163"/>
      <c r="KOV54" s="163"/>
      <c r="KOW54" s="163"/>
      <c r="KOX54" s="163"/>
      <c r="KOY54" s="163"/>
      <c r="KOZ54" s="163"/>
      <c r="KPA54" s="163"/>
      <c r="KPB54" s="163"/>
      <c r="KPC54" s="163"/>
      <c r="KPD54" s="163"/>
      <c r="KPE54" s="163"/>
      <c r="KPF54" s="163"/>
      <c r="KPG54" s="163"/>
      <c r="KPH54" s="163"/>
      <c r="KPI54" s="163"/>
      <c r="KPJ54" s="163"/>
      <c r="KPK54" s="163"/>
      <c r="KPL54" s="163"/>
      <c r="KPM54" s="163"/>
      <c r="KPN54" s="163"/>
      <c r="KPO54" s="163"/>
      <c r="KPP54" s="163"/>
      <c r="KPQ54" s="163"/>
      <c r="KPR54" s="163"/>
      <c r="KPS54" s="163"/>
      <c r="KPT54" s="163"/>
      <c r="KPU54" s="163"/>
      <c r="KPV54" s="163"/>
      <c r="KPW54" s="163"/>
      <c r="KPX54" s="163"/>
      <c r="KPY54" s="163"/>
      <c r="KPZ54" s="163"/>
      <c r="KQA54" s="163"/>
      <c r="KQB54" s="163"/>
      <c r="KQC54" s="163"/>
      <c r="KQD54" s="163"/>
      <c r="KQE54" s="163"/>
      <c r="KQF54" s="163"/>
      <c r="KQG54" s="163"/>
      <c r="KQH54" s="163"/>
      <c r="KQI54" s="163"/>
      <c r="KQJ54" s="163"/>
      <c r="KQK54" s="163"/>
      <c r="KQL54" s="163"/>
      <c r="KQM54" s="163"/>
      <c r="KQN54" s="163"/>
      <c r="KQO54" s="163"/>
      <c r="KQP54" s="163"/>
      <c r="KQQ54" s="163"/>
      <c r="KQR54" s="163"/>
      <c r="KQS54" s="163"/>
      <c r="KQT54" s="163"/>
      <c r="KQU54" s="163"/>
      <c r="KQV54" s="163"/>
      <c r="KQW54" s="163"/>
      <c r="KQX54" s="163"/>
      <c r="KQY54" s="163"/>
      <c r="KQZ54" s="163"/>
      <c r="KRA54" s="163"/>
      <c r="KRB54" s="163"/>
      <c r="KRC54" s="163"/>
      <c r="KRD54" s="163"/>
      <c r="KRE54" s="163"/>
      <c r="KRF54" s="163"/>
      <c r="KRG54" s="163"/>
      <c r="KRH54" s="163"/>
      <c r="KRI54" s="163"/>
      <c r="KRJ54" s="163"/>
      <c r="KRK54" s="163"/>
      <c r="KRL54" s="163"/>
      <c r="KRM54" s="163"/>
      <c r="KRN54" s="163"/>
      <c r="KRO54" s="163"/>
      <c r="KRP54" s="163"/>
      <c r="KRQ54" s="163"/>
      <c r="KRR54" s="163"/>
      <c r="KRS54" s="163"/>
      <c r="KRT54" s="163"/>
      <c r="KRU54" s="163"/>
      <c r="KRV54" s="163"/>
      <c r="KRW54" s="163"/>
      <c r="KRX54" s="163"/>
      <c r="KRY54" s="163"/>
      <c r="KRZ54" s="163"/>
      <c r="KSA54" s="163"/>
      <c r="KSB54" s="163"/>
      <c r="KSC54" s="163"/>
      <c r="KSD54" s="163"/>
      <c r="KSE54" s="163"/>
      <c r="KSF54" s="163"/>
      <c r="KSG54" s="163"/>
      <c r="KSH54" s="163"/>
      <c r="KSI54" s="163"/>
      <c r="KSJ54" s="163"/>
      <c r="KSK54" s="163"/>
      <c r="KSL54" s="163"/>
      <c r="KSM54" s="163"/>
      <c r="KSN54" s="163"/>
      <c r="KSO54" s="163"/>
      <c r="KSP54" s="163"/>
      <c r="KSQ54" s="163"/>
      <c r="KSR54" s="163"/>
      <c r="KSS54" s="163"/>
      <c r="KST54" s="163"/>
      <c r="KSU54" s="163"/>
      <c r="KSV54" s="163"/>
      <c r="KSW54" s="163"/>
      <c r="KSX54" s="163"/>
      <c r="KSY54" s="163"/>
      <c r="KSZ54" s="163"/>
      <c r="KTA54" s="163"/>
      <c r="KTB54" s="163"/>
      <c r="KTC54" s="163"/>
      <c r="KTD54" s="163"/>
      <c r="KTE54" s="163"/>
      <c r="KTF54" s="163"/>
      <c r="KTG54" s="163"/>
      <c r="KTH54" s="163"/>
      <c r="KTI54" s="163"/>
      <c r="KTJ54" s="163"/>
      <c r="KTK54" s="163"/>
      <c r="KTL54" s="163"/>
      <c r="KTM54" s="163"/>
      <c r="KTN54" s="163"/>
      <c r="KTO54" s="163"/>
      <c r="KTP54" s="163"/>
      <c r="KTQ54" s="163"/>
      <c r="KTR54" s="163"/>
      <c r="KTS54" s="163"/>
      <c r="KTT54" s="163"/>
      <c r="KTU54" s="163"/>
      <c r="KTV54" s="163"/>
      <c r="KTW54" s="163"/>
      <c r="KTX54" s="163"/>
      <c r="KTY54" s="163"/>
      <c r="KTZ54" s="163"/>
      <c r="KUA54" s="163"/>
      <c r="KUB54" s="163"/>
      <c r="KUC54" s="163"/>
      <c r="KUD54" s="163"/>
      <c r="KUE54" s="163"/>
      <c r="KUF54" s="163"/>
      <c r="KUG54" s="163"/>
      <c r="KUH54" s="163"/>
      <c r="KUI54" s="163"/>
      <c r="KUJ54" s="163"/>
      <c r="KUK54" s="163"/>
      <c r="KUL54" s="163"/>
      <c r="KUM54" s="163"/>
      <c r="KUN54" s="163"/>
      <c r="KUO54" s="163"/>
      <c r="KUP54" s="163"/>
      <c r="KUQ54" s="163"/>
      <c r="KUR54" s="163"/>
      <c r="KUS54" s="163"/>
      <c r="KUT54" s="163"/>
      <c r="KUU54" s="163"/>
      <c r="KUV54" s="163"/>
      <c r="KUW54" s="163"/>
      <c r="KUX54" s="163"/>
      <c r="KUY54" s="163"/>
      <c r="KUZ54" s="163"/>
      <c r="KVA54" s="163"/>
      <c r="KVB54" s="163"/>
      <c r="KVC54" s="163"/>
      <c r="KVD54" s="163"/>
      <c r="KVE54" s="163"/>
      <c r="KVF54" s="163"/>
      <c r="KVG54" s="163"/>
      <c r="KVH54" s="163"/>
      <c r="KVI54" s="163"/>
      <c r="KVJ54" s="163"/>
      <c r="KVK54" s="163"/>
      <c r="KVL54" s="163"/>
      <c r="KVM54" s="163"/>
      <c r="KVN54" s="163"/>
      <c r="KVO54" s="163"/>
      <c r="KVP54" s="163"/>
      <c r="KVQ54" s="163"/>
      <c r="KVR54" s="163"/>
      <c r="KVS54" s="163"/>
      <c r="KVT54" s="163"/>
      <c r="KVU54" s="163"/>
      <c r="KVV54" s="163"/>
      <c r="KVW54" s="163"/>
      <c r="KVX54" s="163"/>
      <c r="KVY54" s="163"/>
      <c r="KVZ54" s="163"/>
      <c r="KWA54" s="163"/>
      <c r="KWB54" s="163"/>
      <c r="KWC54" s="163"/>
      <c r="KWD54" s="163"/>
      <c r="KWE54" s="163"/>
      <c r="KWF54" s="163"/>
      <c r="KWG54" s="163"/>
      <c r="KWH54" s="163"/>
      <c r="KWI54" s="163"/>
      <c r="KWJ54" s="163"/>
      <c r="KWK54" s="163"/>
      <c r="KWL54" s="163"/>
      <c r="KWM54" s="163"/>
      <c r="KWN54" s="163"/>
      <c r="KWO54" s="163"/>
      <c r="KWP54" s="163"/>
      <c r="KWQ54" s="163"/>
      <c r="KWR54" s="163"/>
      <c r="KWS54" s="163"/>
      <c r="KWT54" s="163"/>
      <c r="KWU54" s="163"/>
      <c r="KWV54" s="163"/>
      <c r="KWW54" s="163"/>
      <c r="KWX54" s="163"/>
      <c r="KWY54" s="163"/>
      <c r="KWZ54" s="163"/>
      <c r="KXA54" s="163"/>
      <c r="KXB54" s="163"/>
      <c r="KXC54" s="163"/>
      <c r="KXD54" s="163"/>
      <c r="KXE54" s="163"/>
      <c r="KXF54" s="163"/>
      <c r="KXG54" s="163"/>
      <c r="KXH54" s="163"/>
      <c r="KXI54" s="163"/>
      <c r="KXJ54" s="163"/>
      <c r="KXK54" s="163"/>
      <c r="KXL54" s="163"/>
      <c r="KXM54" s="163"/>
      <c r="KXN54" s="163"/>
      <c r="KXO54" s="163"/>
      <c r="KXP54" s="163"/>
      <c r="KXQ54" s="163"/>
      <c r="KXR54" s="163"/>
      <c r="KXS54" s="163"/>
      <c r="KXT54" s="163"/>
      <c r="KXU54" s="163"/>
      <c r="KXV54" s="163"/>
      <c r="KXW54" s="163"/>
      <c r="KXX54" s="163"/>
      <c r="KXY54" s="163"/>
      <c r="KXZ54" s="163"/>
      <c r="KYA54" s="163"/>
      <c r="KYB54" s="163"/>
      <c r="KYC54" s="163"/>
      <c r="KYD54" s="163"/>
      <c r="KYE54" s="163"/>
      <c r="KYF54" s="163"/>
      <c r="KYG54" s="163"/>
      <c r="KYH54" s="163"/>
      <c r="KYI54" s="163"/>
      <c r="KYJ54" s="163"/>
      <c r="KYK54" s="163"/>
      <c r="KYL54" s="163"/>
      <c r="KYM54" s="163"/>
      <c r="KYN54" s="163"/>
      <c r="KYO54" s="163"/>
      <c r="KYP54" s="163"/>
      <c r="KYQ54" s="163"/>
      <c r="KYR54" s="163"/>
      <c r="KYS54" s="163"/>
      <c r="KYT54" s="163"/>
      <c r="KYU54" s="163"/>
      <c r="KYV54" s="163"/>
      <c r="KYW54" s="163"/>
      <c r="KYX54" s="163"/>
      <c r="KYY54" s="163"/>
      <c r="KYZ54" s="163"/>
      <c r="KZA54" s="163"/>
      <c r="KZB54" s="163"/>
      <c r="KZC54" s="163"/>
      <c r="KZD54" s="163"/>
      <c r="KZE54" s="163"/>
      <c r="KZF54" s="163"/>
      <c r="KZG54" s="163"/>
      <c r="KZH54" s="163"/>
      <c r="KZI54" s="163"/>
      <c r="KZJ54" s="163"/>
      <c r="KZK54" s="163"/>
      <c r="KZL54" s="163"/>
      <c r="KZM54" s="163"/>
      <c r="KZN54" s="163"/>
      <c r="KZO54" s="163"/>
      <c r="KZP54" s="163"/>
      <c r="KZQ54" s="163"/>
      <c r="KZR54" s="163"/>
      <c r="KZS54" s="163"/>
      <c r="KZT54" s="163"/>
      <c r="KZU54" s="163"/>
      <c r="KZV54" s="163"/>
      <c r="KZW54" s="163"/>
      <c r="KZX54" s="163"/>
      <c r="KZY54" s="163"/>
      <c r="KZZ54" s="163"/>
      <c r="LAA54" s="163"/>
      <c r="LAB54" s="163"/>
      <c r="LAC54" s="163"/>
      <c r="LAD54" s="163"/>
      <c r="LAE54" s="163"/>
      <c r="LAF54" s="163"/>
      <c r="LAG54" s="163"/>
      <c r="LAH54" s="163"/>
      <c r="LAI54" s="163"/>
      <c r="LAJ54" s="163"/>
      <c r="LAK54" s="163"/>
      <c r="LAL54" s="163"/>
      <c r="LAM54" s="163"/>
      <c r="LAN54" s="163"/>
      <c r="LAO54" s="163"/>
      <c r="LAP54" s="163"/>
      <c r="LAQ54" s="163"/>
      <c r="LAR54" s="163"/>
      <c r="LAS54" s="163"/>
      <c r="LAT54" s="163"/>
      <c r="LAU54" s="163"/>
      <c r="LAV54" s="163"/>
      <c r="LAW54" s="163"/>
      <c r="LAX54" s="163"/>
      <c r="LAY54" s="163"/>
      <c r="LAZ54" s="163"/>
      <c r="LBA54" s="163"/>
      <c r="LBB54" s="163"/>
      <c r="LBC54" s="163"/>
      <c r="LBD54" s="163"/>
      <c r="LBE54" s="163"/>
      <c r="LBF54" s="163"/>
      <c r="LBG54" s="163"/>
      <c r="LBH54" s="163"/>
      <c r="LBI54" s="163"/>
      <c r="LBJ54" s="163"/>
      <c r="LBK54" s="163"/>
      <c r="LBL54" s="163"/>
      <c r="LBM54" s="163"/>
      <c r="LBN54" s="163"/>
      <c r="LBO54" s="163"/>
      <c r="LBP54" s="163"/>
      <c r="LBQ54" s="163"/>
      <c r="LBR54" s="163"/>
      <c r="LBS54" s="163"/>
      <c r="LBT54" s="163"/>
      <c r="LBU54" s="163"/>
      <c r="LBV54" s="163"/>
      <c r="LBW54" s="163"/>
      <c r="LBX54" s="163"/>
      <c r="LBY54" s="163"/>
      <c r="LBZ54" s="163"/>
      <c r="LCA54" s="163"/>
      <c r="LCB54" s="163"/>
      <c r="LCC54" s="163"/>
      <c r="LCD54" s="163"/>
      <c r="LCE54" s="163"/>
      <c r="LCF54" s="163"/>
      <c r="LCG54" s="163"/>
      <c r="LCH54" s="163"/>
      <c r="LCI54" s="163"/>
      <c r="LCJ54" s="163"/>
      <c r="LCK54" s="163"/>
      <c r="LCL54" s="163"/>
      <c r="LCM54" s="163"/>
      <c r="LCN54" s="163"/>
      <c r="LCO54" s="163"/>
      <c r="LCP54" s="163"/>
      <c r="LCQ54" s="163"/>
      <c r="LCR54" s="163"/>
      <c r="LCS54" s="163"/>
      <c r="LCT54" s="163"/>
      <c r="LCU54" s="163"/>
      <c r="LCV54" s="163"/>
      <c r="LCW54" s="163"/>
      <c r="LCX54" s="163"/>
      <c r="LCY54" s="163"/>
      <c r="LCZ54" s="163"/>
      <c r="LDA54" s="163"/>
      <c r="LDB54" s="163"/>
      <c r="LDC54" s="163"/>
      <c r="LDD54" s="163"/>
      <c r="LDE54" s="163"/>
      <c r="LDF54" s="163"/>
      <c r="LDG54" s="163"/>
      <c r="LDH54" s="163"/>
      <c r="LDI54" s="163"/>
      <c r="LDJ54" s="163"/>
      <c r="LDK54" s="163"/>
      <c r="LDL54" s="163"/>
      <c r="LDM54" s="163"/>
      <c r="LDN54" s="163"/>
      <c r="LDO54" s="163"/>
      <c r="LDP54" s="163"/>
      <c r="LDQ54" s="163"/>
      <c r="LDR54" s="163"/>
      <c r="LDS54" s="163"/>
      <c r="LDT54" s="163"/>
      <c r="LDU54" s="163"/>
      <c r="LDV54" s="163"/>
      <c r="LDW54" s="163"/>
      <c r="LDX54" s="163"/>
      <c r="LDY54" s="163"/>
      <c r="LDZ54" s="163"/>
      <c r="LEA54" s="163"/>
      <c r="LEB54" s="163"/>
      <c r="LEC54" s="163"/>
      <c r="LED54" s="163"/>
      <c r="LEE54" s="163"/>
      <c r="LEF54" s="163"/>
      <c r="LEG54" s="163"/>
      <c r="LEH54" s="163"/>
      <c r="LEI54" s="163"/>
      <c r="LEJ54" s="163"/>
      <c r="LEK54" s="163"/>
      <c r="LEL54" s="163"/>
      <c r="LEM54" s="163"/>
      <c r="LEN54" s="163"/>
      <c r="LEO54" s="163"/>
      <c r="LEP54" s="163"/>
      <c r="LEQ54" s="163"/>
      <c r="LER54" s="163"/>
      <c r="LES54" s="163"/>
      <c r="LET54" s="163"/>
      <c r="LEU54" s="163"/>
      <c r="LEV54" s="163"/>
      <c r="LEW54" s="163"/>
      <c r="LEX54" s="163"/>
      <c r="LEY54" s="163"/>
      <c r="LEZ54" s="163"/>
      <c r="LFA54" s="163"/>
      <c r="LFB54" s="163"/>
      <c r="LFC54" s="163"/>
      <c r="LFD54" s="163"/>
      <c r="LFE54" s="163"/>
      <c r="LFF54" s="163"/>
      <c r="LFG54" s="163"/>
      <c r="LFH54" s="163"/>
      <c r="LFI54" s="163"/>
      <c r="LFJ54" s="163"/>
      <c r="LFK54" s="163"/>
      <c r="LFL54" s="163"/>
      <c r="LFM54" s="163"/>
      <c r="LFN54" s="163"/>
      <c r="LFO54" s="163"/>
      <c r="LFP54" s="163"/>
      <c r="LFQ54" s="163"/>
      <c r="LFR54" s="163"/>
      <c r="LFS54" s="163"/>
      <c r="LFT54" s="163"/>
      <c r="LFU54" s="163"/>
      <c r="LFV54" s="163"/>
      <c r="LFW54" s="163"/>
      <c r="LFX54" s="163"/>
      <c r="LFY54" s="163"/>
      <c r="LFZ54" s="163"/>
      <c r="LGA54" s="163"/>
      <c r="LGB54" s="163"/>
      <c r="LGC54" s="163"/>
      <c r="LGD54" s="163"/>
      <c r="LGE54" s="163"/>
      <c r="LGF54" s="163"/>
      <c r="LGG54" s="163"/>
      <c r="LGH54" s="163"/>
      <c r="LGI54" s="163"/>
      <c r="LGJ54" s="163"/>
      <c r="LGK54" s="163"/>
      <c r="LGL54" s="163"/>
      <c r="LGM54" s="163"/>
      <c r="LGN54" s="163"/>
      <c r="LGO54" s="163"/>
      <c r="LGP54" s="163"/>
      <c r="LGQ54" s="163"/>
      <c r="LGR54" s="163"/>
      <c r="LGS54" s="163"/>
      <c r="LGT54" s="163"/>
      <c r="LGU54" s="163"/>
      <c r="LGV54" s="163"/>
      <c r="LGW54" s="163"/>
      <c r="LGX54" s="163"/>
      <c r="LGY54" s="163"/>
      <c r="LGZ54" s="163"/>
      <c r="LHA54" s="163"/>
      <c r="LHB54" s="163"/>
      <c r="LHC54" s="163"/>
      <c r="LHD54" s="163"/>
      <c r="LHE54" s="163"/>
      <c r="LHF54" s="163"/>
      <c r="LHG54" s="163"/>
      <c r="LHH54" s="163"/>
      <c r="LHI54" s="163"/>
      <c r="LHJ54" s="163"/>
      <c r="LHK54" s="163"/>
      <c r="LHL54" s="163"/>
      <c r="LHM54" s="163"/>
      <c r="LHN54" s="163"/>
      <c r="LHO54" s="163"/>
      <c r="LHP54" s="163"/>
      <c r="LHQ54" s="163"/>
      <c r="LHR54" s="163"/>
      <c r="LHS54" s="163"/>
      <c r="LHT54" s="163"/>
      <c r="LHU54" s="163"/>
      <c r="LHV54" s="163"/>
      <c r="LHW54" s="163"/>
      <c r="LHX54" s="163"/>
      <c r="LHY54" s="163"/>
      <c r="LHZ54" s="163"/>
      <c r="LIA54" s="163"/>
      <c r="LIB54" s="163"/>
      <c r="LIC54" s="163"/>
      <c r="LID54" s="163"/>
      <c r="LIE54" s="163"/>
      <c r="LIF54" s="163"/>
      <c r="LIG54" s="163"/>
      <c r="LIH54" s="163"/>
      <c r="LII54" s="163"/>
      <c r="LIJ54" s="163"/>
      <c r="LIK54" s="163"/>
      <c r="LIL54" s="163"/>
      <c r="LIM54" s="163"/>
      <c r="LIN54" s="163"/>
      <c r="LIO54" s="163"/>
      <c r="LIP54" s="163"/>
      <c r="LIQ54" s="163"/>
      <c r="LIR54" s="163"/>
      <c r="LIS54" s="163"/>
      <c r="LIT54" s="163"/>
      <c r="LIU54" s="163"/>
      <c r="LIV54" s="163"/>
      <c r="LIW54" s="163"/>
      <c r="LIX54" s="163"/>
      <c r="LIY54" s="163"/>
      <c r="LIZ54" s="163"/>
      <c r="LJA54" s="163"/>
      <c r="LJB54" s="163"/>
      <c r="LJC54" s="163"/>
      <c r="LJD54" s="163"/>
      <c r="LJE54" s="163"/>
      <c r="LJF54" s="163"/>
      <c r="LJG54" s="163"/>
      <c r="LJH54" s="163"/>
      <c r="LJI54" s="163"/>
      <c r="LJJ54" s="163"/>
      <c r="LJK54" s="163"/>
      <c r="LJL54" s="163"/>
      <c r="LJM54" s="163"/>
      <c r="LJN54" s="163"/>
      <c r="LJO54" s="163"/>
      <c r="LJP54" s="163"/>
      <c r="LJQ54" s="163"/>
      <c r="LJR54" s="163"/>
      <c r="LJS54" s="163"/>
      <c r="LJT54" s="163"/>
      <c r="LJU54" s="163"/>
      <c r="LJV54" s="163"/>
      <c r="LJW54" s="163"/>
      <c r="LJX54" s="163"/>
      <c r="LJY54" s="163"/>
      <c r="LJZ54" s="163"/>
      <c r="LKA54" s="163"/>
      <c r="LKB54" s="163"/>
      <c r="LKC54" s="163"/>
      <c r="LKD54" s="163"/>
      <c r="LKE54" s="163"/>
      <c r="LKF54" s="163"/>
      <c r="LKG54" s="163"/>
      <c r="LKH54" s="163"/>
      <c r="LKI54" s="163"/>
      <c r="LKJ54" s="163"/>
      <c r="LKK54" s="163"/>
      <c r="LKL54" s="163"/>
      <c r="LKM54" s="163"/>
      <c r="LKN54" s="163"/>
      <c r="LKO54" s="163"/>
      <c r="LKP54" s="163"/>
      <c r="LKQ54" s="163"/>
      <c r="LKR54" s="163"/>
      <c r="LKS54" s="163"/>
      <c r="LKT54" s="163"/>
      <c r="LKU54" s="163"/>
      <c r="LKV54" s="163"/>
      <c r="LKW54" s="163"/>
      <c r="LKX54" s="163"/>
      <c r="LKY54" s="163"/>
      <c r="LKZ54" s="163"/>
      <c r="LLA54" s="163"/>
      <c r="LLB54" s="163"/>
      <c r="LLC54" s="163"/>
      <c r="LLD54" s="163"/>
      <c r="LLE54" s="163"/>
      <c r="LLF54" s="163"/>
      <c r="LLG54" s="163"/>
      <c r="LLH54" s="163"/>
      <c r="LLI54" s="163"/>
      <c r="LLJ54" s="163"/>
      <c r="LLK54" s="163"/>
      <c r="LLL54" s="163"/>
      <c r="LLM54" s="163"/>
      <c r="LLN54" s="163"/>
      <c r="LLO54" s="163"/>
      <c r="LLP54" s="163"/>
      <c r="LLQ54" s="163"/>
      <c r="LLR54" s="163"/>
      <c r="LLS54" s="163"/>
      <c r="LLT54" s="163"/>
      <c r="LLU54" s="163"/>
      <c r="LLV54" s="163"/>
      <c r="LLW54" s="163"/>
      <c r="LLX54" s="163"/>
      <c r="LLY54" s="163"/>
      <c r="LLZ54" s="163"/>
      <c r="LMA54" s="163"/>
      <c r="LMB54" s="163"/>
      <c r="LMC54" s="163"/>
      <c r="LMD54" s="163"/>
      <c r="LME54" s="163"/>
      <c r="LMF54" s="163"/>
      <c r="LMG54" s="163"/>
      <c r="LMH54" s="163"/>
      <c r="LMI54" s="163"/>
      <c r="LMJ54" s="163"/>
      <c r="LMK54" s="163"/>
      <c r="LML54" s="163"/>
      <c r="LMM54" s="163"/>
      <c r="LMN54" s="163"/>
      <c r="LMO54" s="163"/>
      <c r="LMP54" s="163"/>
      <c r="LMQ54" s="163"/>
      <c r="LMR54" s="163"/>
      <c r="LMS54" s="163"/>
      <c r="LMT54" s="163"/>
      <c r="LMU54" s="163"/>
      <c r="LMV54" s="163"/>
      <c r="LMW54" s="163"/>
      <c r="LMX54" s="163"/>
      <c r="LMY54" s="163"/>
      <c r="LMZ54" s="163"/>
      <c r="LNA54" s="163"/>
      <c r="LNB54" s="163"/>
      <c r="LNC54" s="163"/>
      <c r="LND54" s="163"/>
      <c r="LNE54" s="163"/>
      <c r="LNF54" s="163"/>
      <c r="LNG54" s="163"/>
      <c r="LNH54" s="163"/>
      <c r="LNI54" s="163"/>
      <c r="LNJ54" s="163"/>
      <c r="LNK54" s="163"/>
      <c r="LNL54" s="163"/>
      <c r="LNM54" s="163"/>
      <c r="LNN54" s="163"/>
      <c r="LNO54" s="163"/>
      <c r="LNP54" s="163"/>
      <c r="LNQ54" s="163"/>
      <c r="LNR54" s="163"/>
      <c r="LNS54" s="163"/>
      <c r="LNT54" s="163"/>
      <c r="LNU54" s="163"/>
      <c r="LNV54" s="163"/>
      <c r="LNW54" s="163"/>
      <c r="LNX54" s="163"/>
      <c r="LNY54" s="163"/>
      <c r="LNZ54" s="163"/>
      <c r="LOA54" s="163"/>
      <c r="LOB54" s="163"/>
      <c r="LOC54" s="163"/>
      <c r="LOD54" s="163"/>
      <c r="LOE54" s="163"/>
      <c r="LOF54" s="163"/>
      <c r="LOG54" s="163"/>
      <c r="LOH54" s="163"/>
      <c r="LOI54" s="163"/>
      <c r="LOJ54" s="163"/>
      <c r="LOK54" s="163"/>
      <c r="LOL54" s="163"/>
      <c r="LOM54" s="163"/>
      <c r="LON54" s="163"/>
      <c r="LOO54" s="163"/>
      <c r="LOP54" s="163"/>
      <c r="LOQ54" s="163"/>
      <c r="LOR54" s="163"/>
      <c r="LOS54" s="163"/>
      <c r="LOT54" s="163"/>
      <c r="LOU54" s="163"/>
      <c r="LOV54" s="163"/>
      <c r="LOW54" s="163"/>
      <c r="LOX54" s="163"/>
      <c r="LOY54" s="163"/>
      <c r="LOZ54" s="163"/>
      <c r="LPA54" s="163"/>
      <c r="LPB54" s="163"/>
      <c r="LPC54" s="163"/>
      <c r="LPD54" s="163"/>
      <c r="LPE54" s="163"/>
      <c r="LPF54" s="163"/>
      <c r="LPG54" s="163"/>
      <c r="LPH54" s="163"/>
      <c r="LPI54" s="163"/>
      <c r="LPJ54" s="163"/>
      <c r="LPK54" s="163"/>
      <c r="LPL54" s="163"/>
      <c r="LPM54" s="163"/>
      <c r="LPN54" s="163"/>
      <c r="LPO54" s="163"/>
      <c r="LPP54" s="163"/>
      <c r="LPQ54" s="163"/>
      <c r="LPR54" s="163"/>
      <c r="LPS54" s="163"/>
      <c r="LPT54" s="163"/>
      <c r="LPU54" s="163"/>
      <c r="LPV54" s="163"/>
      <c r="LPW54" s="163"/>
      <c r="LPX54" s="163"/>
      <c r="LPY54" s="163"/>
      <c r="LPZ54" s="163"/>
      <c r="LQA54" s="163"/>
      <c r="LQB54" s="163"/>
      <c r="LQC54" s="163"/>
      <c r="LQD54" s="163"/>
      <c r="LQE54" s="163"/>
      <c r="LQF54" s="163"/>
      <c r="LQG54" s="163"/>
      <c r="LQH54" s="163"/>
      <c r="LQI54" s="163"/>
      <c r="LQJ54" s="163"/>
      <c r="LQK54" s="163"/>
      <c r="LQL54" s="163"/>
      <c r="LQM54" s="163"/>
      <c r="LQN54" s="163"/>
      <c r="LQO54" s="163"/>
      <c r="LQP54" s="163"/>
      <c r="LQQ54" s="163"/>
      <c r="LQR54" s="163"/>
      <c r="LQS54" s="163"/>
      <c r="LQT54" s="163"/>
      <c r="LQU54" s="163"/>
      <c r="LQV54" s="163"/>
      <c r="LQW54" s="163"/>
      <c r="LQX54" s="163"/>
      <c r="LQY54" s="163"/>
      <c r="LQZ54" s="163"/>
      <c r="LRA54" s="163"/>
      <c r="LRB54" s="163"/>
      <c r="LRC54" s="163"/>
      <c r="LRD54" s="163"/>
      <c r="LRE54" s="163"/>
      <c r="LRF54" s="163"/>
      <c r="LRG54" s="163"/>
      <c r="LRH54" s="163"/>
      <c r="LRI54" s="163"/>
      <c r="LRJ54" s="163"/>
      <c r="LRK54" s="163"/>
      <c r="LRL54" s="163"/>
      <c r="LRM54" s="163"/>
      <c r="LRN54" s="163"/>
      <c r="LRO54" s="163"/>
      <c r="LRP54" s="163"/>
      <c r="LRQ54" s="163"/>
      <c r="LRR54" s="163"/>
      <c r="LRS54" s="163"/>
      <c r="LRT54" s="163"/>
      <c r="LRU54" s="163"/>
      <c r="LRV54" s="163"/>
      <c r="LRW54" s="163"/>
      <c r="LRX54" s="163"/>
      <c r="LRY54" s="163"/>
      <c r="LRZ54" s="163"/>
      <c r="LSA54" s="163"/>
      <c r="LSB54" s="163"/>
      <c r="LSC54" s="163"/>
      <c r="LSD54" s="163"/>
      <c r="LSE54" s="163"/>
      <c r="LSF54" s="163"/>
      <c r="LSG54" s="163"/>
      <c r="LSH54" s="163"/>
      <c r="LSI54" s="163"/>
      <c r="LSJ54" s="163"/>
      <c r="LSK54" s="163"/>
      <c r="LSL54" s="163"/>
      <c r="LSM54" s="163"/>
      <c r="LSN54" s="163"/>
      <c r="LSO54" s="163"/>
      <c r="LSP54" s="163"/>
      <c r="LSQ54" s="163"/>
      <c r="LSR54" s="163"/>
      <c r="LSS54" s="163"/>
      <c r="LST54" s="163"/>
      <c r="LSU54" s="163"/>
      <c r="LSV54" s="163"/>
      <c r="LSW54" s="163"/>
      <c r="LSX54" s="163"/>
      <c r="LSY54" s="163"/>
      <c r="LSZ54" s="163"/>
      <c r="LTA54" s="163"/>
      <c r="LTB54" s="163"/>
      <c r="LTC54" s="163"/>
      <c r="LTD54" s="163"/>
      <c r="LTE54" s="163"/>
      <c r="LTF54" s="163"/>
      <c r="LTG54" s="163"/>
      <c r="LTH54" s="163"/>
      <c r="LTI54" s="163"/>
      <c r="LTJ54" s="163"/>
      <c r="LTK54" s="163"/>
      <c r="LTL54" s="163"/>
      <c r="LTM54" s="163"/>
      <c r="LTN54" s="163"/>
      <c r="LTO54" s="163"/>
      <c r="LTP54" s="163"/>
      <c r="LTQ54" s="163"/>
      <c r="LTR54" s="163"/>
      <c r="LTS54" s="163"/>
      <c r="LTT54" s="163"/>
      <c r="LTU54" s="163"/>
      <c r="LTV54" s="163"/>
      <c r="LTW54" s="163"/>
      <c r="LTX54" s="163"/>
      <c r="LTY54" s="163"/>
      <c r="LTZ54" s="163"/>
      <c r="LUA54" s="163"/>
      <c r="LUB54" s="163"/>
      <c r="LUC54" s="163"/>
      <c r="LUD54" s="163"/>
      <c r="LUE54" s="163"/>
      <c r="LUF54" s="163"/>
      <c r="LUG54" s="163"/>
      <c r="LUH54" s="163"/>
      <c r="LUI54" s="163"/>
      <c r="LUJ54" s="163"/>
      <c r="LUK54" s="163"/>
      <c r="LUL54" s="163"/>
      <c r="LUM54" s="163"/>
      <c r="LUN54" s="163"/>
      <c r="LUO54" s="163"/>
      <c r="LUP54" s="163"/>
      <c r="LUQ54" s="163"/>
      <c r="LUR54" s="163"/>
      <c r="LUS54" s="163"/>
      <c r="LUT54" s="163"/>
      <c r="LUU54" s="163"/>
      <c r="LUV54" s="163"/>
      <c r="LUW54" s="163"/>
      <c r="LUX54" s="163"/>
      <c r="LUY54" s="163"/>
      <c r="LUZ54" s="163"/>
      <c r="LVA54" s="163"/>
      <c r="LVB54" s="163"/>
      <c r="LVC54" s="163"/>
      <c r="LVD54" s="163"/>
      <c r="LVE54" s="163"/>
      <c r="LVF54" s="163"/>
      <c r="LVG54" s="163"/>
      <c r="LVH54" s="163"/>
      <c r="LVI54" s="163"/>
      <c r="LVJ54" s="163"/>
      <c r="LVK54" s="163"/>
      <c r="LVL54" s="163"/>
      <c r="LVM54" s="163"/>
      <c r="LVN54" s="163"/>
      <c r="LVO54" s="163"/>
      <c r="LVP54" s="163"/>
      <c r="LVQ54" s="163"/>
      <c r="LVR54" s="163"/>
      <c r="LVS54" s="163"/>
      <c r="LVT54" s="163"/>
      <c r="LVU54" s="163"/>
      <c r="LVV54" s="163"/>
      <c r="LVW54" s="163"/>
      <c r="LVX54" s="163"/>
      <c r="LVY54" s="163"/>
      <c r="LVZ54" s="163"/>
      <c r="LWA54" s="163"/>
      <c r="LWB54" s="163"/>
      <c r="LWC54" s="163"/>
      <c r="LWD54" s="163"/>
      <c r="LWE54" s="163"/>
      <c r="LWF54" s="163"/>
      <c r="LWG54" s="163"/>
      <c r="LWH54" s="163"/>
      <c r="LWI54" s="163"/>
      <c r="LWJ54" s="163"/>
      <c r="LWK54" s="163"/>
      <c r="LWL54" s="163"/>
      <c r="LWM54" s="163"/>
      <c r="LWN54" s="163"/>
      <c r="LWO54" s="163"/>
      <c r="LWP54" s="163"/>
      <c r="LWQ54" s="163"/>
      <c r="LWR54" s="163"/>
      <c r="LWS54" s="163"/>
      <c r="LWT54" s="163"/>
      <c r="LWU54" s="163"/>
      <c r="LWV54" s="163"/>
      <c r="LWW54" s="163"/>
      <c r="LWX54" s="163"/>
      <c r="LWY54" s="163"/>
      <c r="LWZ54" s="163"/>
      <c r="LXA54" s="163"/>
      <c r="LXB54" s="163"/>
      <c r="LXC54" s="163"/>
      <c r="LXD54" s="163"/>
      <c r="LXE54" s="163"/>
      <c r="LXF54" s="163"/>
      <c r="LXG54" s="163"/>
      <c r="LXH54" s="163"/>
      <c r="LXI54" s="163"/>
      <c r="LXJ54" s="163"/>
      <c r="LXK54" s="163"/>
      <c r="LXL54" s="163"/>
      <c r="LXM54" s="163"/>
      <c r="LXN54" s="163"/>
      <c r="LXO54" s="163"/>
      <c r="LXP54" s="163"/>
      <c r="LXQ54" s="163"/>
      <c r="LXR54" s="163"/>
      <c r="LXS54" s="163"/>
      <c r="LXT54" s="163"/>
      <c r="LXU54" s="163"/>
      <c r="LXV54" s="163"/>
      <c r="LXW54" s="163"/>
      <c r="LXX54" s="163"/>
      <c r="LXY54" s="163"/>
      <c r="LXZ54" s="163"/>
      <c r="LYA54" s="163"/>
      <c r="LYB54" s="163"/>
      <c r="LYC54" s="163"/>
      <c r="LYD54" s="163"/>
      <c r="LYE54" s="163"/>
      <c r="LYF54" s="163"/>
      <c r="LYG54" s="163"/>
      <c r="LYH54" s="163"/>
      <c r="LYI54" s="163"/>
      <c r="LYJ54" s="163"/>
      <c r="LYK54" s="163"/>
      <c r="LYL54" s="163"/>
      <c r="LYM54" s="163"/>
      <c r="LYN54" s="163"/>
      <c r="LYO54" s="163"/>
      <c r="LYP54" s="163"/>
      <c r="LYQ54" s="163"/>
      <c r="LYR54" s="163"/>
      <c r="LYS54" s="163"/>
      <c r="LYT54" s="163"/>
      <c r="LYU54" s="163"/>
      <c r="LYV54" s="163"/>
      <c r="LYW54" s="163"/>
      <c r="LYX54" s="163"/>
      <c r="LYY54" s="163"/>
      <c r="LYZ54" s="163"/>
      <c r="LZA54" s="163"/>
      <c r="LZB54" s="163"/>
      <c r="LZC54" s="163"/>
      <c r="LZD54" s="163"/>
      <c r="LZE54" s="163"/>
      <c r="LZF54" s="163"/>
      <c r="LZG54" s="163"/>
      <c r="LZH54" s="163"/>
      <c r="LZI54" s="163"/>
      <c r="LZJ54" s="163"/>
      <c r="LZK54" s="163"/>
      <c r="LZL54" s="163"/>
      <c r="LZM54" s="163"/>
      <c r="LZN54" s="163"/>
      <c r="LZO54" s="163"/>
      <c r="LZP54" s="163"/>
      <c r="LZQ54" s="163"/>
      <c r="LZR54" s="163"/>
      <c r="LZS54" s="163"/>
      <c r="LZT54" s="163"/>
      <c r="LZU54" s="163"/>
      <c r="LZV54" s="163"/>
      <c r="LZW54" s="163"/>
      <c r="LZX54" s="163"/>
      <c r="LZY54" s="163"/>
      <c r="LZZ54" s="163"/>
      <c r="MAA54" s="163"/>
      <c r="MAB54" s="163"/>
      <c r="MAC54" s="163"/>
      <c r="MAD54" s="163"/>
      <c r="MAE54" s="163"/>
      <c r="MAF54" s="163"/>
      <c r="MAG54" s="163"/>
      <c r="MAH54" s="163"/>
      <c r="MAI54" s="163"/>
      <c r="MAJ54" s="163"/>
      <c r="MAK54" s="163"/>
      <c r="MAL54" s="163"/>
      <c r="MAM54" s="163"/>
      <c r="MAN54" s="163"/>
      <c r="MAO54" s="163"/>
      <c r="MAP54" s="163"/>
      <c r="MAQ54" s="163"/>
      <c r="MAR54" s="163"/>
      <c r="MAS54" s="163"/>
      <c r="MAT54" s="163"/>
      <c r="MAU54" s="163"/>
      <c r="MAV54" s="163"/>
      <c r="MAW54" s="163"/>
      <c r="MAX54" s="163"/>
      <c r="MAY54" s="163"/>
      <c r="MAZ54" s="163"/>
      <c r="MBA54" s="163"/>
      <c r="MBB54" s="163"/>
      <c r="MBC54" s="163"/>
      <c r="MBD54" s="163"/>
      <c r="MBE54" s="163"/>
      <c r="MBF54" s="163"/>
      <c r="MBG54" s="163"/>
      <c r="MBH54" s="163"/>
      <c r="MBI54" s="163"/>
      <c r="MBJ54" s="163"/>
      <c r="MBK54" s="163"/>
      <c r="MBL54" s="163"/>
      <c r="MBM54" s="163"/>
      <c r="MBN54" s="163"/>
      <c r="MBO54" s="163"/>
      <c r="MBP54" s="163"/>
      <c r="MBQ54" s="163"/>
      <c r="MBR54" s="163"/>
      <c r="MBS54" s="163"/>
      <c r="MBT54" s="163"/>
      <c r="MBU54" s="163"/>
      <c r="MBV54" s="163"/>
      <c r="MBW54" s="163"/>
      <c r="MBX54" s="163"/>
      <c r="MBY54" s="163"/>
      <c r="MBZ54" s="163"/>
      <c r="MCA54" s="163"/>
      <c r="MCB54" s="163"/>
      <c r="MCC54" s="163"/>
      <c r="MCD54" s="163"/>
      <c r="MCE54" s="163"/>
      <c r="MCF54" s="163"/>
      <c r="MCG54" s="163"/>
      <c r="MCH54" s="163"/>
      <c r="MCI54" s="163"/>
      <c r="MCJ54" s="163"/>
      <c r="MCK54" s="163"/>
      <c r="MCL54" s="163"/>
      <c r="MCM54" s="163"/>
      <c r="MCN54" s="163"/>
      <c r="MCO54" s="163"/>
      <c r="MCP54" s="163"/>
      <c r="MCQ54" s="163"/>
      <c r="MCR54" s="163"/>
      <c r="MCS54" s="163"/>
      <c r="MCT54" s="163"/>
      <c r="MCU54" s="163"/>
      <c r="MCV54" s="163"/>
      <c r="MCW54" s="163"/>
      <c r="MCX54" s="163"/>
      <c r="MCY54" s="163"/>
      <c r="MCZ54" s="163"/>
      <c r="MDA54" s="163"/>
      <c r="MDB54" s="163"/>
      <c r="MDC54" s="163"/>
      <c r="MDD54" s="163"/>
      <c r="MDE54" s="163"/>
      <c r="MDF54" s="163"/>
      <c r="MDG54" s="163"/>
      <c r="MDH54" s="163"/>
      <c r="MDI54" s="163"/>
      <c r="MDJ54" s="163"/>
      <c r="MDK54" s="163"/>
      <c r="MDL54" s="163"/>
      <c r="MDM54" s="163"/>
      <c r="MDN54" s="163"/>
      <c r="MDO54" s="163"/>
      <c r="MDP54" s="163"/>
      <c r="MDQ54" s="163"/>
      <c r="MDR54" s="163"/>
      <c r="MDS54" s="163"/>
      <c r="MDT54" s="163"/>
      <c r="MDU54" s="163"/>
      <c r="MDV54" s="163"/>
      <c r="MDW54" s="163"/>
      <c r="MDX54" s="163"/>
      <c r="MDY54" s="163"/>
      <c r="MDZ54" s="163"/>
      <c r="MEA54" s="163"/>
      <c r="MEB54" s="163"/>
      <c r="MEC54" s="163"/>
      <c r="MED54" s="163"/>
      <c r="MEE54" s="163"/>
      <c r="MEF54" s="163"/>
      <c r="MEG54" s="163"/>
      <c r="MEH54" s="163"/>
      <c r="MEI54" s="163"/>
      <c r="MEJ54" s="163"/>
      <c r="MEK54" s="163"/>
      <c r="MEL54" s="163"/>
      <c r="MEM54" s="163"/>
      <c r="MEN54" s="163"/>
      <c r="MEO54" s="163"/>
      <c r="MEP54" s="163"/>
      <c r="MEQ54" s="163"/>
      <c r="MER54" s="163"/>
      <c r="MES54" s="163"/>
      <c r="MET54" s="163"/>
      <c r="MEU54" s="163"/>
      <c r="MEV54" s="163"/>
      <c r="MEW54" s="163"/>
      <c r="MEX54" s="163"/>
      <c r="MEY54" s="163"/>
      <c r="MEZ54" s="163"/>
      <c r="MFA54" s="163"/>
      <c r="MFB54" s="163"/>
      <c r="MFC54" s="163"/>
      <c r="MFD54" s="163"/>
      <c r="MFE54" s="163"/>
      <c r="MFF54" s="163"/>
      <c r="MFG54" s="163"/>
      <c r="MFH54" s="163"/>
      <c r="MFI54" s="163"/>
      <c r="MFJ54" s="163"/>
      <c r="MFK54" s="163"/>
      <c r="MFL54" s="163"/>
      <c r="MFM54" s="163"/>
      <c r="MFN54" s="163"/>
      <c r="MFO54" s="163"/>
      <c r="MFP54" s="163"/>
      <c r="MFQ54" s="163"/>
      <c r="MFR54" s="163"/>
      <c r="MFS54" s="163"/>
      <c r="MFT54" s="163"/>
      <c r="MFU54" s="163"/>
      <c r="MFV54" s="163"/>
      <c r="MFW54" s="163"/>
      <c r="MFX54" s="163"/>
      <c r="MFY54" s="163"/>
      <c r="MFZ54" s="163"/>
      <c r="MGA54" s="163"/>
      <c r="MGB54" s="163"/>
      <c r="MGC54" s="163"/>
      <c r="MGD54" s="163"/>
      <c r="MGE54" s="163"/>
      <c r="MGF54" s="163"/>
      <c r="MGG54" s="163"/>
      <c r="MGH54" s="163"/>
      <c r="MGI54" s="163"/>
      <c r="MGJ54" s="163"/>
      <c r="MGK54" s="163"/>
      <c r="MGL54" s="163"/>
      <c r="MGM54" s="163"/>
      <c r="MGN54" s="163"/>
      <c r="MGO54" s="163"/>
      <c r="MGP54" s="163"/>
      <c r="MGQ54" s="163"/>
      <c r="MGR54" s="163"/>
      <c r="MGS54" s="163"/>
      <c r="MGT54" s="163"/>
      <c r="MGU54" s="163"/>
      <c r="MGV54" s="163"/>
      <c r="MGW54" s="163"/>
      <c r="MGX54" s="163"/>
      <c r="MGY54" s="163"/>
      <c r="MGZ54" s="163"/>
      <c r="MHA54" s="163"/>
      <c r="MHB54" s="163"/>
      <c r="MHC54" s="163"/>
      <c r="MHD54" s="163"/>
      <c r="MHE54" s="163"/>
      <c r="MHF54" s="163"/>
      <c r="MHG54" s="163"/>
      <c r="MHH54" s="163"/>
      <c r="MHI54" s="163"/>
      <c r="MHJ54" s="163"/>
      <c r="MHK54" s="163"/>
      <c r="MHL54" s="163"/>
      <c r="MHM54" s="163"/>
      <c r="MHN54" s="163"/>
      <c r="MHO54" s="163"/>
      <c r="MHP54" s="163"/>
      <c r="MHQ54" s="163"/>
      <c r="MHR54" s="163"/>
      <c r="MHS54" s="163"/>
      <c r="MHT54" s="163"/>
      <c r="MHU54" s="163"/>
      <c r="MHV54" s="163"/>
      <c r="MHW54" s="163"/>
      <c r="MHX54" s="163"/>
      <c r="MHY54" s="163"/>
      <c r="MHZ54" s="163"/>
      <c r="MIA54" s="163"/>
      <c r="MIB54" s="163"/>
      <c r="MIC54" s="163"/>
      <c r="MID54" s="163"/>
      <c r="MIE54" s="163"/>
      <c r="MIF54" s="163"/>
      <c r="MIG54" s="163"/>
      <c r="MIH54" s="163"/>
      <c r="MII54" s="163"/>
      <c r="MIJ54" s="163"/>
      <c r="MIK54" s="163"/>
      <c r="MIL54" s="163"/>
      <c r="MIM54" s="163"/>
      <c r="MIN54" s="163"/>
      <c r="MIO54" s="163"/>
      <c r="MIP54" s="163"/>
      <c r="MIQ54" s="163"/>
      <c r="MIR54" s="163"/>
      <c r="MIS54" s="163"/>
      <c r="MIT54" s="163"/>
      <c r="MIU54" s="163"/>
      <c r="MIV54" s="163"/>
      <c r="MIW54" s="163"/>
      <c r="MIX54" s="163"/>
      <c r="MIY54" s="163"/>
      <c r="MIZ54" s="163"/>
      <c r="MJA54" s="163"/>
      <c r="MJB54" s="163"/>
      <c r="MJC54" s="163"/>
      <c r="MJD54" s="163"/>
      <c r="MJE54" s="163"/>
      <c r="MJF54" s="163"/>
      <c r="MJG54" s="163"/>
      <c r="MJH54" s="163"/>
      <c r="MJI54" s="163"/>
      <c r="MJJ54" s="163"/>
      <c r="MJK54" s="163"/>
      <c r="MJL54" s="163"/>
      <c r="MJM54" s="163"/>
      <c r="MJN54" s="163"/>
      <c r="MJO54" s="163"/>
      <c r="MJP54" s="163"/>
      <c r="MJQ54" s="163"/>
      <c r="MJR54" s="163"/>
      <c r="MJS54" s="163"/>
      <c r="MJT54" s="163"/>
      <c r="MJU54" s="163"/>
      <c r="MJV54" s="163"/>
      <c r="MJW54" s="163"/>
      <c r="MJX54" s="163"/>
      <c r="MJY54" s="163"/>
      <c r="MJZ54" s="163"/>
      <c r="MKA54" s="163"/>
      <c r="MKB54" s="163"/>
      <c r="MKC54" s="163"/>
      <c r="MKD54" s="163"/>
      <c r="MKE54" s="163"/>
      <c r="MKF54" s="163"/>
      <c r="MKG54" s="163"/>
      <c r="MKH54" s="163"/>
      <c r="MKI54" s="163"/>
      <c r="MKJ54" s="163"/>
      <c r="MKK54" s="163"/>
      <c r="MKL54" s="163"/>
      <c r="MKM54" s="163"/>
      <c r="MKN54" s="163"/>
      <c r="MKO54" s="163"/>
      <c r="MKP54" s="163"/>
      <c r="MKQ54" s="163"/>
      <c r="MKR54" s="163"/>
      <c r="MKS54" s="163"/>
      <c r="MKT54" s="163"/>
      <c r="MKU54" s="163"/>
      <c r="MKV54" s="163"/>
      <c r="MKW54" s="163"/>
      <c r="MKX54" s="163"/>
      <c r="MKY54" s="163"/>
      <c r="MKZ54" s="163"/>
      <c r="MLA54" s="163"/>
      <c r="MLB54" s="163"/>
      <c r="MLC54" s="163"/>
      <c r="MLD54" s="163"/>
      <c r="MLE54" s="163"/>
      <c r="MLF54" s="163"/>
      <c r="MLG54" s="163"/>
      <c r="MLH54" s="163"/>
      <c r="MLI54" s="163"/>
      <c r="MLJ54" s="163"/>
      <c r="MLK54" s="163"/>
      <c r="MLL54" s="163"/>
      <c r="MLM54" s="163"/>
      <c r="MLN54" s="163"/>
      <c r="MLO54" s="163"/>
      <c r="MLP54" s="163"/>
      <c r="MLQ54" s="163"/>
      <c r="MLR54" s="163"/>
      <c r="MLS54" s="163"/>
      <c r="MLT54" s="163"/>
      <c r="MLU54" s="163"/>
      <c r="MLV54" s="163"/>
      <c r="MLW54" s="163"/>
      <c r="MLX54" s="163"/>
      <c r="MLY54" s="163"/>
      <c r="MLZ54" s="163"/>
      <c r="MMA54" s="163"/>
      <c r="MMB54" s="163"/>
      <c r="MMC54" s="163"/>
      <c r="MMD54" s="163"/>
      <c r="MME54" s="163"/>
      <c r="MMF54" s="163"/>
      <c r="MMG54" s="163"/>
      <c r="MMH54" s="163"/>
      <c r="MMI54" s="163"/>
      <c r="MMJ54" s="163"/>
      <c r="MMK54" s="163"/>
      <c r="MML54" s="163"/>
      <c r="MMM54" s="163"/>
      <c r="MMN54" s="163"/>
      <c r="MMO54" s="163"/>
      <c r="MMP54" s="163"/>
      <c r="MMQ54" s="163"/>
      <c r="MMR54" s="163"/>
      <c r="MMS54" s="163"/>
      <c r="MMT54" s="163"/>
      <c r="MMU54" s="163"/>
      <c r="MMV54" s="163"/>
      <c r="MMW54" s="163"/>
      <c r="MMX54" s="163"/>
      <c r="MMY54" s="163"/>
      <c r="MMZ54" s="163"/>
      <c r="MNA54" s="163"/>
      <c r="MNB54" s="163"/>
      <c r="MNC54" s="163"/>
      <c r="MND54" s="163"/>
      <c r="MNE54" s="163"/>
      <c r="MNF54" s="163"/>
      <c r="MNG54" s="163"/>
      <c r="MNH54" s="163"/>
      <c r="MNI54" s="163"/>
      <c r="MNJ54" s="163"/>
      <c r="MNK54" s="163"/>
      <c r="MNL54" s="163"/>
      <c r="MNM54" s="163"/>
      <c r="MNN54" s="163"/>
      <c r="MNO54" s="163"/>
      <c r="MNP54" s="163"/>
      <c r="MNQ54" s="163"/>
      <c r="MNR54" s="163"/>
      <c r="MNS54" s="163"/>
      <c r="MNT54" s="163"/>
      <c r="MNU54" s="163"/>
      <c r="MNV54" s="163"/>
      <c r="MNW54" s="163"/>
      <c r="MNX54" s="163"/>
      <c r="MNY54" s="163"/>
      <c r="MNZ54" s="163"/>
      <c r="MOA54" s="163"/>
      <c r="MOB54" s="163"/>
      <c r="MOC54" s="163"/>
      <c r="MOD54" s="163"/>
      <c r="MOE54" s="163"/>
      <c r="MOF54" s="163"/>
      <c r="MOG54" s="163"/>
      <c r="MOH54" s="163"/>
      <c r="MOI54" s="163"/>
      <c r="MOJ54" s="163"/>
      <c r="MOK54" s="163"/>
      <c r="MOL54" s="163"/>
      <c r="MOM54" s="163"/>
      <c r="MON54" s="163"/>
      <c r="MOO54" s="163"/>
      <c r="MOP54" s="163"/>
      <c r="MOQ54" s="163"/>
      <c r="MOR54" s="163"/>
      <c r="MOS54" s="163"/>
      <c r="MOT54" s="163"/>
      <c r="MOU54" s="163"/>
      <c r="MOV54" s="163"/>
      <c r="MOW54" s="163"/>
      <c r="MOX54" s="163"/>
      <c r="MOY54" s="163"/>
      <c r="MOZ54" s="163"/>
      <c r="MPA54" s="163"/>
      <c r="MPB54" s="163"/>
      <c r="MPC54" s="163"/>
      <c r="MPD54" s="163"/>
      <c r="MPE54" s="163"/>
      <c r="MPF54" s="163"/>
      <c r="MPG54" s="163"/>
      <c r="MPH54" s="163"/>
      <c r="MPI54" s="163"/>
      <c r="MPJ54" s="163"/>
      <c r="MPK54" s="163"/>
      <c r="MPL54" s="163"/>
      <c r="MPM54" s="163"/>
      <c r="MPN54" s="163"/>
      <c r="MPO54" s="163"/>
      <c r="MPP54" s="163"/>
      <c r="MPQ54" s="163"/>
      <c r="MPR54" s="163"/>
      <c r="MPS54" s="163"/>
      <c r="MPT54" s="163"/>
      <c r="MPU54" s="163"/>
      <c r="MPV54" s="163"/>
      <c r="MPW54" s="163"/>
      <c r="MPX54" s="163"/>
      <c r="MPY54" s="163"/>
      <c r="MPZ54" s="163"/>
      <c r="MQA54" s="163"/>
      <c r="MQB54" s="163"/>
      <c r="MQC54" s="163"/>
      <c r="MQD54" s="163"/>
      <c r="MQE54" s="163"/>
      <c r="MQF54" s="163"/>
      <c r="MQG54" s="163"/>
      <c r="MQH54" s="163"/>
      <c r="MQI54" s="163"/>
      <c r="MQJ54" s="163"/>
      <c r="MQK54" s="163"/>
      <c r="MQL54" s="163"/>
      <c r="MQM54" s="163"/>
      <c r="MQN54" s="163"/>
      <c r="MQO54" s="163"/>
      <c r="MQP54" s="163"/>
      <c r="MQQ54" s="163"/>
      <c r="MQR54" s="163"/>
      <c r="MQS54" s="163"/>
      <c r="MQT54" s="163"/>
      <c r="MQU54" s="163"/>
      <c r="MQV54" s="163"/>
      <c r="MQW54" s="163"/>
      <c r="MQX54" s="163"/>
      <c r="MQY54" s="163"/>
      <c r="MQZ54" s="163"/>
      <c r="MRA54" s="163"/>
      <c r="MRB54" s="163"/>
      <c r="MRC54" s="163"/>
      <c r="MRD54" s="163"/>
      <c r="MRE54" s="163"/>
      <c r="MRF54" s="163"/>
      <c r="MRG54" s="163"/>
      <c r="MRH54" s="163"/>
      <c r="MRI54" s="163"/>
      <c r="MRJ54" s="163"/>
      <c r="MRK54" s="163"/>
      <c r="MRL54" s="163"/>
      <c r="MRM54" s="163"/>
      <c r="MRN54" s="163"/>
      <c r="MRO54" s="163"/>
      <c r="MRP54" s="163"/>
      <c r="MRQ54" s="163"/>
      <c r="MRR54" s="163"/>
      <c r="MRS54" s="163"/>
      <c r="MRT54" s="163"/>
      <c r="MRU54" s="163"/>
      <c r="MRV54" s="163"/>
      <c r="MRW54" s="163"/>
      <c r="MRX54" s="163"/>
      <c r="MRY54" s="163"/>
      <c r="MRZ54" s="163"/>
      <c r="MSA54" s="163"/>
      <c r="MSB54" s="163"/>
      <c r="MSC54" s="163"/>
      <c r="MSD54" s="163"/>
      <c r="MSE54" s="163"/>
      <c r="MSF54" s="163"/>
      <c r="MSG54" s="163"/>
      <c r="MSH54" s="163"/>
      <c r="MSI54" s="163"/>
      <c r="MSJ54" s="163"/>
      <c r="MSK54" s="163"/>
      <c r="MSL54" s="163"/>
      <c r="MSM54" s="163"/>
      <c r="MSN54" s="163"/>
      <c r="MSO54" s="163"/>
      <c r="MSP54" s="163"/>
      <c r="MSQ54" s="163"/>
      <c r="MSR54" s="163"/>
      <c r="MSS54" s="163"/>
      <c r="MST54" s="163"/>
      <c r="MSU54" s="163"/>
      <c r="MSV54" s="163"/>
      <c r="MSW54" s="163"/>
      <c r="MSX54" s="163"/>
      <c r="MSY54" s="163"/>
      <c r="MSZ54" s="163"/>
      <c r="MTA54" s="163"/>
      <c r="MTB54" s="163"/>
      <c r="MTC54" s="163"/>
      <c r="MTD54" s="163"/>
      <c r="MTE54" s="163"/>
      <c r="MTF54" s="163"/>
      <c r="MTG54" s="163"/>
      <c r="MTH54" s="163"/>
      <c r="MTI54" s="163"/>
      <c r="MTJ54" s="163"/>
      <c r="MTK54" s="163"/>
      <c r="MTL54" s="163"/>
      <c r="MTM54" s="163"/>
      <c r="MTN54" s="163"/>
      <c r="MTO54" s="163"/>
      <c r="MTP54" s="163"/>
      <c r="MTQ54" s="163"/>
      <c r="MTR54" s="163"/>
      <c r="MTS54" s="163"/>
      <c r="MTT54" s="163"/>
      <c r="MTU54" s="163"/>
      <c r="MTV54" s="163"/>
      <c r="MTW54" s="163"/>
      <c r="MTX54" s="163"/>
      <c r="MTY54" s="163"/>
      <c r="MTZ54" s="163"/>
      <c r="MUA54" s="163"/>
      <c r="MUB54" s="163"/>
      <c r="MUC54" s="163"/>
      <c r="MUD54" s="163"/>
      <c r="MUE54" s="163"/>
      <c r="MUF54" s="163"/>
      <c r="MUG54" s="163"/>
      <c r="MUH54" s="163"/>
      <c r="MUI54" s="163"/>
      <c r="MUJ54" s="163"/>
      <c r="MUK54" s="163"/>
      <c r="MUL54" s="163"/>
      <c r="MUM54" s="163"/>
      <c r="MUN54" s="163"/>
      <c r="MUO54" s="163"/>
      <c r="MUP54" s="163"/>
      <c r="MUQ54" s="163"/>
      <c r="MUR54" s="163"/>
      <c r="MUS54" s="163"/>
      <c r="MUT54" s="163"/>
      <c r="MUU54" s="163"/>
      <c r="MUV54" s="163"/>
      <c r="MUW54" s="163"/>
      <c r="MUX54" s="163"/>
      <c r="MUY54" s="163"/>
      <c r="MUZ54" s="163"/>
      <c r="MVA54" s="163"/>
      <c r="MVB54" s="163"/>
      <c r="MVC54" s="163"/>
      <c r="MVD54" s="163"/>
      <c r="MVE54" s="163"/>
      <c r="MVF54" s="163"/>
      <c r="MVG54" s="163"/>
      <c r="MVH54" s="163"/>
      <c r="MVI54" s="163"/>
      <c r="MVJ54" s="163"/>
      <c r="MVK54" s="163"/>
      <c r="MVL54" s="163"/>
      <c r="MVM54" s="163"/>
      <c r="MVN54" s="163"/>
      <c r="MVO54" s="163"/>
      <c r="MVP54" s="163"/>
      <c r="MVQ54" s="163"/>
      <c r="MVR54" s="163"/>
      <c r="MVS54" s="163"/>
      <c r="MVT54" s="163"/>
      <c r="MVU54" s="163"/>
      <c r="MVV54" s="163"/>
      <c r="MVW54" s="163"/>
      <c r="MVX54" s="163"/>
      <c r="MVY54" s="163"/>
      <c r="MVZ54" s="163"/>
      <c r="MWA54" s="163"/>
      <c r="MWB54" s="163"/>
      <c r="MWC54" s="163"/>
      <c r="MWD54" s="163"/>
      <c r="MWE54" s="163"/>
      <c r="MWF54" s="163"/>
      <c r="MWG54" s="163"/>
      <c r="MWH54" s="163"/>
      <c r="MWI54" s="163"/>
      <c r="MWJ54" s="163"/>
      <c r="MWK54" s="163"/>
      <c r="MWL54" s="163"/>
      <c r="MWM54" s="163"/>
      <c r="MWN54" s="163"/>
      <c r="MWO54" s="163"/>
      <c r="MWP54" s="163"/>
      <c r="MWQ54" s="163"/>
      <c r="MWR54" s="163"/>
      <c r="MWS54" s="163"/>
      <c r="MWT54" s="163"/>
      <c r="MWU54" s="163"/>
      <c r="MWV54" s="163"/>
      <c r="MWW54" s="163"/>
      <c r="MWX54" s="163"/>
      <c r="MWY54" s="163"/>
      <c r="MWZ54" s="163"/>
      <c r="MXA54" s="163"/>
      <c r="MXB54" s="163"/>
      <c r="MXC54" s="163"/>
      <c r="MXD54" s="163"/>
      <c r="MXE54" s="163"/>
      <c r="MXF54" s="163"/>
      <c r="MXG54" s="163"/>
      <c r="MXH54" s="163"/>
      <c r="MXI54" s="163"/>
      <c r="MXJ54" s="163"/>
      <c r="MXK54" s="163"/>
      <c r="MXL54" s="163"/>
      <c r="MXM54" s="163"/>
      <c r="MXN54" s="163"/>
      <c r="MXO54" s="163"/>
      <c r="MXP54" s="163"/>
      <c r="MXQ54" s="163"/>
      <c r="MXR54" s="163"/>
      <c r="MXS54" s="163"/>
      <c r="MXT54" s="163"/>
      <c r="MXU54" s="163"/>
      <c r="MXV54" s="163"/>
      <c r="MXW54" s="163"/>
      <c r="MXX54" s="163"/>
      <c r="MXY54" s="163"/>
      <c r="MXZ54" s="163"/>
      <c r="MYA54" s="163"/>
      <c r="MYB54" s="163"/>
      <c r="MYC54" s="163"/>
      <c r="MYD54" s="163"/>
      <c r="MYE54" s="163"/>
      <c r="MYF54" s="163"/>
      <c r="MYG54" s="163"/>
      <c r="MYH54" s="163"/>
      <c r="MYI54" s="163"/>
      <c r="MYJ54" s="163"/>
      <c r="MYK54" s="163"/>
      <c r="MYL54" s="163"/>
      <c r="MYM54" s="163"/>
      <c r="MYN54" s="163"/>
      <c r="MYO54" s="163"/>
      <c r="MYP54" s="163"/>
      <c r="MYQ54" s="163"/>
      <c r="MYR54" s="163"/>
      <c r="MYS54" s="163"/>
      <c r="MYT54" s="163"/>
      <c r="MYU54" s="163"/>
      <c r="MYV54" s="163"/>
      <c r="MYW54" s="163"/>
      <c r="MYX54" s="163"/>
      <c r="MYY54" s="163"/>
      <c r="MYZ54" s="163"/>
      <c r="MZA54" s="163"/>
      <c r="MZB54" s="163"/>
      <c r="MZC54" s="163"/>
      <c r="MZD54" s="163"/>
      <c r="MZE54" s="163"/>
      <c r="MZF54" s="163"/>
      <c r="MZG54" s="163"/>
      <c r="MZH54" s="163"/>
      <c r="MZI54" s="163"/>
      <c r="MZJ54" s="163"/>
      <c r="MZK54" s="163"/>
      <c r="MZL54" s="163"/>
      <c r="MZM54" s="163"/>
      <c r="MZN54" s="163"/>
      <c r="MZO54" s="163"/>
      <c r="MZP54" s="163"/>
      <c r="MZQ54" s="163"/>
      <c r="MZR54" s="163"/>
      <c r="MZS54" s="163"/>
      <c r="MZT54" s="163"/>
      <c r="MZU54" s="163"/>
      <c r="MZV54" s="163"/>
      <c r="MZW54" s="163"/>
      <c r="MZX54" s="163"/>
      <c r="MZY54" s="163"/>
      <c r="MZZ54" s="163"/>
      <c r="NAA54" s="163"/>
      <c r="NAB54" s="163"/>
      <c r="NAC54" s="163"/>
      <c r="NAD54" s="163"/>
      <c r="NAE54" s="163"/>
      <c r="NAF54" s="163"/>
      <c r="NAG54" s="163"/>
      <c r="NAH54" s="163"/>
      <c r="NAI54" s="163"/>
      <c r="NAJ54" s="163"/>
      <c r="NAK54" s="163"/>
      <c r="NAL54" s="163"/>
      <c r="NAM54" s="163"/>
      <c r="NAN54" s="163"/>
      <c r="NAO54" s="163"/>
      <c r="NAP54" s="163"/>
      <c r="NAQ54" s="163"/>
      <c r="NAR54" s="163"/>
      <c r="NAS54" s="163"/>
      <c r="NAT54" s="163"/>
      <c r="NAU54" s="163"/>
      <c r="NAV54" s="163"/>
      <c r="NAW54" s="163"/>
      <c r="NAX54" s="163"/>
      <c r="NAY54" s="163"/>
      <c r="NAZ54" s="163"/>
      <c r="NBA54" s="163"/>
      <c r="NBB54" s="163"/>
      <c r="NBC54" s="163"/>
      <c r="NBD54" s="163"/>
      <c r="NBE54" s="163"/>
      <c r="NBF54" s="163"/>
      <c r="NBG54" s="163"/>
      <c r="NBH54" s="163"/>
      <c r="NBI54" s="163"/>
      <c r="NBJ54" s="163"/>
      <c r="NBK54" s="163"/>
      <c r="NBL54" s="163"/>
      <c r="NBM54" s="163"/>
      <c r="NBN54" s="163"/>
      <c r="NBO54" s="163"/>
      <c r="NBP54" s="163"/>
      <c r="NBQ54" s="163"/>
      <c r="NBR54" s="163"/>
      <c r="NBS54" s="163"/>
      <c r="NBT54" s="163"/>
      <c r="NBU54" s="163"/>
      <c r="NBV54" s="163"/>
      <c r="NBW54" s="163"/>
      <c r="NBX54" s="163"/>
      <c r="NBY54" s="163"/>
      <c r="NBZ54" s="163"/>
      <c r="NCA54" s="163"/>
      <c r="NCB54" s="163"/>
      <c r="NCC54" s="163"/>
      <c r="NCD54" s="163"/>
      <c r="NCE54" s="163"/>
      <c r="NCF54" s="163"/>
      <c r="NCG54" s="163"/>
      <c r="NCH54" s="163"/>
      <c r="NCI54" s="163"/>
      <c r="NCJ54" s="163"/>
      <c r="NCK54" s="163"/>
      <c r="NCL54" s="163"/>
      <c r="NCM54" s="163"/>
      <c r="NCN54" s="163"/>
      <c r="NCO54" s="163"/>
      <c r="NCP54" s="163"/>
      <c r="NCQ54" s="163"/>
      <c r="NCR54" s="163"/>
      <c r="NCS54" s="163"/>
      <c r="NCT54" s="163"/>
      <c r="NCU54" s="163"/>
      <c r="NCV54" s="163"/>
      <c r="NCW54" s="163"/>
      <c r="NCX54" s="163"/>
      <c r="NCY54" s="163"/>
      <c r="NCZ54" s="163"/>
      <c r="NDA54" s="163"/>
      <c r="NDB54" s="163"/>
      <c r="NDC54" s="163"/>
      <c r="NDD54" s="163"/>
      <c r="NDE54" s="163"/>
      <c r="NDF54" s="163"/>
      <c r="NDG54" s="163"/>
      <c r="NDH54" s="163"/>
      <c r="NDI54" s="163"/>
      <c r="NDJ54" s="163"/>
      <c r="NDK54" s="163"/>
      <c r="NDL54" s="163"/>
      <c r="NDM54" s="163"/>
      <c r="NDN54" s="163"/>
      <c r="NDO54" s="163"/>
      <c r="NDP54" s="163"/>
      <c r="NDQ54" s="163"/>
      <c r="NDR54" s="163"/>
      <c r="NDS54" s="163"/>
      <c r="NDT54" s="163"/>
      <c r="NDU54" s="163"/>
      <c r="NDV54" s="163"/>
      <c r="NDW54" s="163"/>
      <c r="NDX54" s="163"/>
      <c r="NDY54" s="163"/>
      <c r="NDZ54" s="163"/>
      <c r="NEA54" s="163"/>
      <c r="NEB54" s="163"/>
      <c r="NEC54" s="163"/>
      <c r="NED54" s="163"/>
      <c r="NEE54" s="163"/>
      <c r="NEF54" s="163"/>
      <c r="NEG54" s="163"/>
      <c r="NEH54" s="163"/>
      <c r="NEI54" s="163"/>
      <c r="NEJ54" s="163"/>
      <c r="NEK54" s="163"/>
      <c r="NEL54" s="163"/>
      <c r="NEM54" s="163"/>
      <c r="NEN54" s="163"/>
      <c r="NEO54" s="163"/>
      <c r="NEP54" s="163"/>
      <c r="NEQ54" s="163"/>
      <c r="NER54" s="163"/>
      <c r="NES54" s="163"/>
      <c r="NET54" s="163"/>
      <c r="NEU54" s="163"/>
      <c r="NEV54" s="163"/>
      <c r="NEW54" s="163"/>
      <c r="NEX54" s="163"/>
      <c r="NEY54" s="163"/>
      <c r="NEZ54" s="163"/>
      <c r="NFA54" s="163"/>
      <c r="NFB54" s="163"/>
      <c r="NFC54" s="163"/>
      <c r="NFD54" s="163"/>
      <c r="NFE54" s="163"/>
      <c r="NFF54" s="163"/>
      <c r="NFG54" s="163"/>
      <c r="NFH54" s="163"/>
      <c r="NFI54" s="163"/>
      <c r="NFJ54" s="163"/>
      <c r="NFK54" s="163"/>
      <c r="NFL54" s="163"/>
      <c r="NFM54" s="163"/>
      <c r="NFN54" s="163"/>
      <c r="NFO54" s="163"/>
      <c r="NFP54" s="163"/>
      <c r="NFQ54" s="163"/>
      <c r="NFR54" s="163"/>
      <c r="NFS54" s="163"/>
      <c r="NFT54" s="163"/>
      <c r="NFU54" s="163"/>
      <c r="NFV54" s="163"/>
      <c r="NFW54" s="163"/>
      <c r="NFX54" s="163"/>
      <c r="NFY54" s="163"/>
      <c r="NFZ54" s="163"/>
      <c r="NGA54" s="163"/>
      <c r="NGB54" s="163"/>
      <c r="NGC54" s="163"/>
      <c r="NGD54" s="163"/>
      <c r="NGE54" s="163"/>
      <c r="NGF54" s="163"/>
      <c r="NGG54" s="163"/>
      <c r="NGH54" s="163"/>
      <c r="NGI54" s="163"/>
      <c r="NGJ54" s="163"/>
      <c r="NGK54" s="163"/>
      <c r="NGL54" s="163"/>
      <c r="NGM54" s="163"/>
      <c r="NGN54" s="163"/>
      <c r="NGO54" s="163"/>
      <c r="NGP54" s="163"/>
      <c r="NGQ54" s="163"/>
      <c r="NGR54" s="163"/>
      <c r="NGS54" s="163"/>
      <c r="NGT54" s="163"/>
      <c r="NGU54" s="163"/>
      <c r="NGV54" s="163"/>
      <c r="NGW54" s="163"/>
      <c r="NGX54" s="163"/>
      <c r="NGY54" s="163"/>
      <c r="NGZ54" s="163"/>
      <c r="NHA54" s="163"/>
      <c r="NHB54" s="163"/>
      <c r="NHC54" s="163"/>
      <c r="NHD54" s="163"/>
      <c r="NHE54" s="163"/>
      <c r="NHF54" s="163"/>
      <c r="NHG54" s="163"/>
      <c r="NHH54" s="163"/>
      <c r="NHI54" s="163"/>
      <c r="NHJ54" s="163"/>
      <c r="NHK54" s="163"/>
      <c r="NHL54" s="163"/>
      <c r="NHM54" s="163"/>
      <c r="NHN54" s="163"/>
      <c r="NHO54" s="163"/>
      <c r="NHP54" s="163"/>
      <c r="NHQ54" s="163"/>
      <c r="NHR54" s="163"/>
      <c r="NHS54" s="163"/>
      <c r="NHT54" s="163"/>
      <c r="NHU54" s="163"/>
      <c r="NHV54" s="163"/>
      <c r="NHW54" s="163"/>
      <c r="NHX54" s="163"/>
      <c r="NHY54" s="163"/>
      <c r="NHZ54" s="163"/>
      <c r="NIA54" s="163"/>
      <c r="NIB54" s="163"/>
      <c r="NIC54" s="163"/>
      <c r="NID54" s="163"/>
      <c r="NIE54" s="163"/>
      <c r="NIF54" s="163"/>
      <c r="NIG54" s="163"/>
      <c r="NIH54" s="163"/>
      <c r="NII54" s="163"/>
      <c r="NIJ54" s="163"/>
      <c r="NIK54" s="163"/>
      <c r="NIL54" s="163"/>
      <c r="NIM54" s="163"/>
      <c r="NIN54" s="163"/>
      <c r="NIO54" s="163"/>
      <c r="NIP54" s="163"/>
      <c r="NIQ54" s="163"/>
      <c r="NIR54" s="163"/>
      <c r="NIS54" s="163"/>
      <c r="NIT54" s="163"/>
      <c r="NIU54" s="163"/>
      <c r="NIV54" s="163"/>
      <c r="NIW54" s="163"/>
      <c r="NIX54" s="163"/>
      <c r="NIY54" s="163"/>
      <c r="NIZ54" s="163"/>
      <c r="NJA54" s="163"/>
      <c r="NJB54" s="163"/>
      <c r="NJC54" s="163"/>
      <c r="NJD54" s="163"/>
      <c r="NJE54" s="163"/>
      <c r="NJF54" s="163"/>
      <c r="NJG54" s="163"/>
      <c r="NJH54" s="163"/>
      <c r="NJI54" s="163"/>
      <c r="NJJ54" s="163"/>
      <c r="NJK54" s="163"/>
      <c r="NJL54" s="163"/>
      <c r="NJM54" s="163"/>
      <c r="NJN54" s="163"/>
      <c r="NJO54" s="163"/>
      <c r="NJP54" s="163"/>
      <c r="NJQ54" s="163"/>
      <c r="NJR54" s="163"/>
      <c r="NJS54" s="163"/>
      <c r="NJT54" s="163"/>
      <c r="NJU54" s="163"/>
      <c r="NJV54" s="163"/>
      <c r="NJW54" s="163"/>
      <c r="NJX54" s="163"/>
      <c r="NJY54" s="163"/>
      <c r="NJZ54" s="163"/>
      <c r="NKA54" s="163"/>
      <c r="NKB54" s="163"/>
      <c r="NKC54" s="163"/>
      <c r="NKD54" s="163"/>
      <c r="NKE54" s="163"/>
      <c r="NKF54" s="163"/>
      <c r="NKG54" s="163"/>
      <c r="NKH54" s="163"/>
      <c r="NKI54" s="163"/>
      <c r="NKJ54" s="163"/>
      <c r="NKK54" s="163"/>
      <c r="NKL54" s="163"/>
      <c r="NKM54" s="163"/>
      <c r="NKN54" s="163"/>
      <c r="NKO54" s="163"/>
      <c r="NKP54" s="163"/>
      <c r="NKQ54" s="163"/>
      <c r="NKR54" s="163"/>
      <c r="NKS54" s="163"/>
      <c r="NKT54" s="163"/>
      <c r="NKU54" s="163"/>
      <c r="NKV54" s="163"/>
      <c r="NKW54" s="163"/>
      <c r="NKX54" s="163"/>
      <c r="NKY54" s="163"/>
      <c r="NKZ54" s="163"/>
      <c r="NLA54" s="163"/>
      <c r="NLB54" s="163"/>
      <c r="NLC54" s="163"/>
      <c r="NLD54" s="163"/>
      <c r="NLE54" s="163"/>
      <c r="NLF54" s="163"/>
      <c r="NLG54" s="163"/>
      <c r="NLH54" s="163"/>
      <c r="NLI54" s="163"/>
      <c r="NLJ54" s="163"/>
      <c r="NLK54" s="163"/>
      <c r="NLL54" s="163"/>
      <c r="NLM54" s="163"/>
      <c r="NLN54" s="163"/>
      <c r="NLO54" s="163"/>
      <c r="NLP54" s="163"/>
      <c r="NLQ54" s="163"/>
      <c r="NLR54" s="163"/>
      <c r="NLS54" s="163"/>
      <c r="NLT54" s="163"/>
      <c r="NLU54" s="163"/>
      <c r="NLV54" s="163"/>
      <c r="NLW54" s="163"/>
      <c r="NLX54" s="163"/>
      <c r="NLY54" s="163"/>
      <c r="NLZ54" s="163"/>
      <c r="NMA54" s="163"/>
      <c r="NMB54" s="163"/>
      <c r="NMC54" s="163"/>
      <c r="NMD54" s="163"/>
      <c r="NME54" s="163"/>
      <c r="NMF54" s="163"/>
      <c r="NMG54" s="163"/>
      <c r="NMH54" s="163"/>
      <c r="NMI54" s="163"/>
      <c r="NMJ54" s="163"/>
      <c r="NMK54" s="163"/>
      <c r="NML54" s="163"/>
      <c r="NMM54" s="163"/>
      <c r="NMN54" s="163"/>
      <c r="NMO54" s="163"/>
      <c r="NMP54" s="163"/>
      <c r="NMQ54" s="163"/>
      <c r="NMR54" s="163"/>
      <c r="NMS54" s="163"/>
      <c r="NMT54" s="163"/>
      <c r="NMU54" s="163"/>
      <c r="NMV54" s="163"/>
      <c r="NMW54" s="163"/>
      <c r="NMX54" s="163"/>
      <c r="NMY54" s="163"/>
      <c r="NMZ54" s="163"/>
      <c r="NNA54" s="163"/>
      <c r="NNB54" s="163"/>
      <c r="NNC54" s="163"/>
      <c r="NND54" s="163"/>
      <c r="NNE54" s="163"/>
      <c r="NNF54" s="163"/>
      <c r="NNG54" s="163"/>
      <c r="NNH54" s="163"/>
      <c r="NNI54" s="163"/>
      <c r="NNJ54" s="163"/>
      <c r="NNK54" s="163"/>
      <c r="NNL54" s="163"/>
      <c r="NNM54" s="163"/>
      <c r="NNN54" s="163"/>
      <c r="NNO54" s="163"/>
      <c r="NNP54" s="163"/>
      <c r="NNQ54" s="163"/>
      <c r="NNR54" s="163"/>
      <c r="NNS54" s="163"/>
      <c r="NNT54" s="163"/>
      <c r="NNU54" s="163"/>
      <c r="NNV54" s="163"/>
      <c r="NNW54" s="163"/>
      <c r="NNX54" s="163"/>
      <c r="NNY54" s="163"/>
      <c r="NNZ54" s="163"/>
      <c r="NOA54" s="163"/>
      <c r="NOB54" s="163"/>
      <c r="NOC54" s="163"/>
      <c r="NOD54" s="163"/>
      <c r="NOE54" s="163"/>
      <c r="NOF54" s="163"/>
      <c r="NOG54" s="163"/>
      <c r="NOH54" s="163"/>
      <c r="NOI54" s="163"/>
      <c r="NOJ54" s="163"/>
      <c r="NOK54" s="163"/>
      <c r="NOL54" s="163"/>
      <c r="NOM54" s="163"/>
      <c r="NON54" s="163"/>
      <c r="NOO54" s="163"/>
      <c r="NOP54" s="163"/>
      <c r="NOQ54" s="163"/>
      <c r="NOR54" s="163"/>
      <c r="NOS54" s="163"/>
      <c r="NOT54" s="163"/>
      <c r="NOU54" s="163"/>
      <c r="NOV54" s="163"/>
      <c r="NOW54" s="163"/>
      <c r="NOX54" s="163"/>
      <c r="NOY54" s="163"/>
      <c r="NOZ54" s="163"/>
      <c r="NPA54" s="163"/>
      <c r="NPB54" s="163"/>
      <c r="NPC54" s="163"/>
      <c r="NPD54" s="163"/>
      <c r="NPE54" s="163"/>
      <c r="NPF54" s="163"/>
      <c r="NPG54" s="163"/>
      <c r="NPH54" s="163"/>
      <c r="NPI54" s="163"/>
      <c r="NPJ54" s="163"/>
      <c r="NPK54" s="163"/>
      <c r="NPL54" s="163"/>
      <c r="NPM54" s="163"/>
      <c r="NPN54" s="163"/>
      <c r="NPO54" s="163"/>
      <c r="NPP54" s="163"/>
      <c r="NPQ54" s="163"/>
      <c r="NPR54" s="163"/>
      <c r="NPS54" s="163"/>
      <c r="NPT54" s="163"/>
      <c r="NPU54" s="163"/>
      <c r="NPV54" s="163"/>
      <c r="NPW54" s="163"/>
      <c r="NPX54" s="163"/>
      <c r="NPY54" s="163"/>
      <c r="NPZ54" s="163"/>
      <c r="NQA54" s="163"/>
      <c r="NQB54" s="163"/>
      <c r="NQC54" s="163"/>
      <c r="NQD54" s="163"/>
      <c r="NQE54" s="163"/>
      <c r="NQF54" s="163"/>
      <c r="NQG54" s="163"/>
      <c r="NQH54" s="163"/>
      <c r="NQI54" s="163"/>
      <c r="NQJ54" s="163"/>
      <c r="NQK54" s="163"/>
      <c r="NQL54" s="163"/>
      <c r="NQM54" s="163"/>
      <c r="NQN54" s="163"/>
      <c r="NQO54" s="163"/>
      <c r="NQP54" s="163"/>
      <c r="NQQ54" s="163"/>
      <c r="NQR54" s="163"/>
      <c r="NQS54" s="163"/>
      <c r="NQT54" s="163"/>
      <c r="NQU54" s="163"/>
      <c r="NQV54" s="163"/>
      <c r="NQW54" s="163"/>
      <c r="NQX54" s="163"/>
      <c r="NQY54" s="163"/>
      <c r="NQZ54" s="163"/>
      <c r="NRA54" s="163"/>
      <c r="NRB54" s="163"/>
      <c r="NRC54" s="163"/>
      <c r="NRD54" s="163"/>
      <c r="NRE54" s="163"/>
      <c r="NRF54" s="163"/>
      <c r="NRG54" s="163"/>
      <c r="NRH54" s="163"/>
      <c r="NRI54" s="163"/>
      <c r="NRJ54" s="163"/>
      <c r="NRK54" s="163"/>
      <c r="NRL54" s="163"/>
      <c r="NRM54" s="163"/>
      <c r="NRN54" s="163"/>
      <c r="NRO54" s="163"/>
      <c r="NRP54" s="163"/>
      <c r="NRQ54" s="163"/>
      <c r="NRR54" s="163"/>
      <c r="NRS54" s="163"/>
      <c r="NRT54" s="163"/>
      <c r="NRU54" s="163"/>
      <c r="NRV54" s="163"/>
      <c r="NRW54" s="163"/>
      <c r="NRX54" s="163"/>
      <c r="NRY54" s="163"/>
      <c r="NRZ54" s="163"/>
      <c r="NSA54" s="163"/>
      <c r="NSB54" s="163"/>
      <c r="NSC54" s="163"/>
      <c r="NSD54" s="163"/>
      <c r="NSE54" s="163"/>
      <c r="NSF54" s="163"/>
      <c r="NSG54" s="163"/>
      <c r="NSH54" s="163"/>
      <c r="NSI54" s="163"/>
      <c r="NSJ54" s="163"/>
      <c r="NSK54" s="163"/>
      <c r="NSL54" s="163"/>
      <c r="NSM54" s="163"/>
      <c r="NSN54" s="163"/>
      <c r="NSO54" s="163"/>
      <c r="NSP54" s="163"/>
      <c r="NSQ54" s="163"/>
      <c r="NSR54" s="163"/>
      <c r="NSS54" s="163"/>
      <c r="NST54" s="163"/>
      <c r="NSU54" s="163"/>
      <c r="NSV54" s="163"/>
      <c r="NSW54" s="163"/>
      <c r="NSX54" s="163"/>
      <c r="NSY54" s="163"/>
      <c r="NSZ54" s="163"/>
      <c r="NTA54" s="163"/>
      <c r="NTB54" s="163"/>
      <c r="NTC54" s="163"/>
      <c r="NTD54" s="163"/>
      <c r="NTE54" s="163"/>
      <c r="NTF54" s="163"/>
      <c r="NTG54" s="163"/>
      <c r="NTH54" s="163"/>
      <c r="NTI54" s="163"/>
      <c r="NTJ54" s="163"/>
      <c r="NTK54" s="163"/>
      <c r="NTL54" s="163"/>
      <c r="NTM54" s="163"/>
      <c r="NTN54" s="163"/>
      <c r="NTO54" s="163"/>
      <c r="NTP54" s="163"/>
      <c r="NTQ54" s="163"/>
      <c r="NTR54" s="163"/>
      <c r="NTS54" s="163"/>
      <c r="NTT54" s="163"/>
      <c r="NTU54" s="163"/>
      <c r="NTV54" s="163"/>
      <c r="NTW54" s="163"/>
      <c r="NTX54" s="163"/>
      <c r="NTY54" s="163"/>
      <c r="NTZ54" s="163"/>
      <c r="NUA54" s="163"/>
      <c r="NUB54" s="163"/>
      <c r="NUC54" s="163"/>
      <c r="NUD54" s="163"/>
      <c r="NUE54" s="163"/>
      <c r="NUF54" s="163"/>
      <c r="NUG54" s="163"/>
      <c r="NUH54" s="163"/>
      <c r="NUI54" s="163"/>
      <c r="NUJ54" s="163"/>
      <c r="NUK54" s="163"/>
      <c r="NUL54" s="163"/>
      <c r="NUM54" s="163"/>
      <c r="NUN54" s="163"/>
      <c r="NUO54" s="163"/>
      <c r="NUP54" s="163"/>
      <c r="NUQ54" s="163"/>
      <c r="NUR54" s="163"/>
      <c r="NUS54" s="163"/>
      <c r="NUT54" s="163"/>
      <c r="NUU54" s="163"/>
      <c r="NUV54" s="163"/>
      <c r="NUW54" s="163"/>
      <c r="NUX54" s="163"/>
      <c r="NUY54" s="163"/>
      <c r="NUZ54" s="163"/>
      <c r="NVA54" s="163"/>
      <c r="NVB54" s="163"/>
      <c r="NVC54" s="163"/>
      <c r="NVD54" s="163"/>
      <c r="NVE54" s="163"/>
      <c r="NVF54" s="163"/>
      <c r="NVG54" s="163"/>
      <c r="NVH54" s="163"/>
      <c r="NVI54" s="163"/>
      <c r="NVJ54" s="163"/>
      <c r="NVK54" s="163"/>
      <c r="NVL54" s="163"/>
      <c r="NVM54" s="163"/>
      <c r="NVN54" s="163"/>
      <c r="NVO54" s="163"/>
      <c r="NVP54" s="163"/>
      <c r="NVQ54" s="163"/>
      <c r="NVR54" s="163"/>
      <c r="NVS54" s="163"/>
      <c r="NVT54" s="163"/>
      <c r="NVU54" s="163"/>
      <c r="NVV54" s="163"/>
      <c r="NVW54" s="163"/>
      <c r="NVX54" s="163"/>
      <c r="NVY54" s="163"/>
      <c r="NVZ54" s="163"/>
      <c r="NWA54" s="163"/>
      <c r="NWB54" s="163"/>
      <c r="NWC54" s="163"/>
      <c r="NWD54" s="163"/>
      <c r="NWE54" s="163"/>
      <c r="NWF54" s="163"/>
      <c r="NWG54" s="163"/>
      <c r="NWH54" s="163"/>
      <c r="NWI54" s="163"/>
      <c r="NWJ54" s="163"/>
      <c r="NWK54" s="163"/>
      <c r="NWL54" s="163"/>
      <c r="NWM54" s="163"/>
      <c r="NWN54" s="163"/>
      <c r="NWO54" s="163"/>
      <c r="NWP54" s="163"/>
      <c r="NWQ54" s="163"/>
      <c r="NWR54" s="163"/>
      <c r="NWS54" s="163"/>
      <c r="NWT54" s="163"/>
      <c r="NWU54" s="163"/>
      <c r="NWV54" s="163"/>
      <c r="NWW54" s="163"/>
      <c r="NWX54" s="163"/>
      <c r="NWY54" s="163"/>
      <c r="NWZ54" s="163"/>
      <c r="NXA54" s="163"/>
      <c r="NXB54" s="163"/>
      <c r="NXC54" s="163"/>
      <c r="NXD54" s="163"/>
      <c r="NXE54" s="163"/>
      <c r="NXF54" s="163"/>
      <c r="NXG54" s="163"/>
      <c r="NXH54" s="163"/>
      <c r="NXI54" s="163"/>
      <c r="NXJ54" s="163"/>
      <c r="NXK54" s="163"/>
      <c r="NXL54" s="163"/>
      <c r="NXM54" s="163"/>
      <c r="NXN54" s="163"/>
      <c r="NXO54" s="163"/>
      <c r="NXP54" s="163"/>
      <c r="NXQ54" s="163"/>
      <c r="NXR54" s="163"/>
      <c r="NXS54" s="163"/>
      <c r="NXT54" s="163"/>
      <c r="NXU54" s="163"/>
      <c r="NXV54" s="163"/>
      <c r="NXW54" s="163"/>
      <c r="NXX54" s="163"/>
      <c r="NXY54" s="163"/>
      <c r="NXZ54" s="163"/>
      <c r="NYA54" s="163"/>
      <c r="NYB54" s="163"/>
      <c r="NYC54" s="163"/>
      <c r="NYD54" s="163"/>
      <c r="NYE54" s="163"/>
      <c r="NYF54" s="163"/>
      <c r="NYG54" s="163"/>
      <c r="NYH54" s="163"/>
      <c r="NYI54" s="163"/>
      <c r="NYJ54" s="163"/>
      <c r="NYK54" s="163"/>
      <c r="NYL54" s="163"/>
      <c r="NYM54" s="163"/>
      <c r="NYN54" s="163"/>
      <c r="NYO54" s="163"/>
      <c r="NYP54" s="163"/>
      <c r="NYQ54" s="163"/>
      <c r="NYR54" s="163"/>
      <c r="NYS54" s="163"/>
      <c r="NYT54" s="163"/>
      <c r="NYU54" s="163"/>
      <c r="NYV54" s="163"/>
      <c r="NYW54" s="163"/>
      <c r="NYX54" s="163"/>
      <c r="NYY54" s="163"/>
      <c r="NYZ54" s="163"/>
      <c r="NZA54" s="163"/>
      <c r="NZB54" s="163"/>
      <c r="NZC54" s="163"/>
      <c r="NZD54" s="163"/>
      <c r="NZE54" s="163"/>
      <c r="NZF54" s="163"/>
      <c r="NZG54" s="163"/>
      <c r="NZH54" s="163"/>
      <c r="NZI54" s="163"/>
      <c r="NZJ54" s="163"/>
      <c r="NZK54" s="163"/>
      <c r="NZL54" s="163"/>
      <c r="NZM54" s="163"/>
      <c r="NZN54" s="163"/>
      <c r="NZO54" s="163"/>
      <c r="NZP54" s="163"/>
      <c r="NZQ54" s="163"/>
      <c r="NZR54" s="163"/>
      <c r="NZS54" s="163"/>
      <c r="NZT54" s="163"/>
      <c r="NZU54" s="163"/>
      <c r="NZV54" s="163"/>
      <c r="NZW54" s="163"/>
      <c r="NZX54" s="163"/>
      <c r="NZY54" s="163"/>
      <c r="NZZ54" s="163"/>
      <c r="OAA54" s="163"/>
      <c r="OAB54" s="163"/>
      <c r="OAC54" s="163"/>
      <c r="OAD54" s="163"/>
      <c r="OAE54" s="163"/>
      <c r="OAF54" s="163"/>
      <c r="OAG54" s="163"/>
      <c r="OAH54" s="163"/>
      <c r="OAI54" s="163"/>
      <c r="OAJ54" s="163"/>
      <c r="OAK54" s="163"/>
      <c r="OAL54" s="163"/>
      <c r="OAM54" s="163"/>
      <c r="OAN54" s="163"/>
      <c r="OAO54" s="163"/>
      <c r="OAP54" s="163"/>
      <c r="OAQ54" s="163"/>
      <c r="OAR54" s="163"/>
      <c r="OAS54" s="163"/>
      <c r="OAT54" s="163"/>
      <c r="OAU54" s="163"/>
      <c r="OAV54" s="163"/>
      <c r="OAW54" s="163"/>
      <c r="OAX54" s="163"/>
      <c r="OAY54" s="163"/>
      <c r="OAZ54" s="163"/>
      <c r="OBA54" s="163"/>
      <c r="OBB54" s="163"/>
      <c r="OBC54" s="163"/>
      <c r="OBD54" s="163"/>
      <c r="OBE54" s="163"/>
      <c r="OBF54" s="163"/>
      <c r="OBG54" s="163"/>
      <c r="OBH54" s="163"/>
      <c r="OBI54" s="163"/>
      <c r="OBJ54" s="163"/>
      <c r="OBK54" s="163"/>
      <c r="OBL54" s="163"/>
      <c r="OBM54" s="163"/>
      <c r="OBN54" s="163"/>
      <c r="OBO54" s="163"/>
      <c r="OBP54" s="163"/>
      <c r="OBQ54" s="163"/>
      <c r="OBR54" s="163"/>
      <c r="OBS54" s="163"/>
      <c r="OBT54" s="163"/>
      <c r="OBU54" s="163"/>
      <c r="OBV54" s="163"/>
      <c r="OBW54" s="163"/>
      <c r="OBX54" s="163"/>
      <c r="OBY54" s="163"/>
      <c r="OBZ54" s="163"/>
      <c r="OCA54" s="163"/>
      <c r="OCB54" s="163"/>
      <c r="OCC54" s="163"/>
      <c r="OCD54" s="163"/>
      <c r="OCE54" s="163"/>
      <c r="OCF54" s="163"/>
      <c r="OCG54" s="163"/>
      <c r="OCH54" s="163"/>
      <c r="OCI54" s="163"/>
      <c r="OCJ54" s="163"/>
      <c r="OCK54" s="163"/>
      <c r="OCL54" s="163"/>
      <c r="OCM54" s="163"/>
      <c r="OCN54" s="163"/>
      <c r="OCO54" s="163"/>
      <c r="OCP54" s="163"/>
      <c r="OCQ54" s="163"/>
      <c r="OCR54" s="163"/>
      <c r="OCS54" s="163"/>
      <c r="OCT54" s="163"/>
      <c r="OCU54" s="163"/>
      <c r="OCV54" s="163"/>
      <c r="OCW54" s="163"/>
      <c r="OCX54" s="163"/>
      <c r="OCY54" s="163"/>
      <c r="OCZ54" s="163"/>
      <c r="ODA54" s="163"/>
      <c r="ODB54" s="163"/>
      <c r="ODC54" s="163"/>
      <c r="ODD54" s="163"/>
      <c r="ODE54" s="163"/>
      <c r="ODF54" s="163"/>
      <c r="ODG54" s="163"/>
      <c r="ODH54" s="163"/>
      <c r="ODI54" s="163"/>
      <c r="ODJ54" s="163"/>
      <c r="ODK54" s="163"/>
      <c r="ODL54" s="163"/>
      <c r="ODM54" s="163"/>
      <c r="ODN54" s="163"/>
      <c r="ODO54" s="163"/>
      <c r="ODP54" s="163"/>
      <c r="ODQ54" s="163"/>
      <c r="ODR54" s="163"/>
      <c r="ODS54" s="163"/>
      <c r="ODT54" s="163"/>
      <c r="ODU54" s="163"/>
      <c r="ODV54" s="163"/>
      <c r="ODW54" s="163"/>
      <c r="ODX54" s="163"/>
      <c r="ODY54" s="163"/>
      <c r="ODZ54" s="163"/>
      <c r="OEA54" s="163"/>
      <c r="OEB54" s="163"/>
      <c r="OEC54" s="163"/>
      <c r="OED54" s="163"/>
      <c r="OEE54" s="163"/>
      <c r="OEF54" s="163"/>
      <c r="OEG54" s="163"/>
      <c r="OEH54" s="163"/>
      <c r="OEI54" s="163"/>
      <c r="OEJ54" s="163"/>
      <c r="OEK54" s="163"/>
      <c r="OEL54" s="163"/>
      <c r="OEM54" s="163"/>
      <c r="OEN54" s="163"/>
      <c r="OEO54" s="163"/>
      <c r="OEP54" s="163"/>
      <c r="OEQ54" s="163"/>
      <c r="OER54" s="163"/>
      <c r="OES54" s="163"/>
      <c r="OET54" s="163"/>
      <c r="OEU54" s="163"/>
      <c r="OEV54" s="163"/>
      <c r="OEW54" s="163"/>
      <c r="OEX54" s="163"/>
      <c r="OEY54" s="163"/>
      <c r="OEZ54" s="163"/>
      <c r="OFA54" s="163"/>
      <c r="OFB54" s="163"/>
      <c r="OFC54" s="163"/>
      <c r="OFD54" s="163"/>
      <c r="OFE54" s="163"/>
      <c r="OFF54" s="163"/>
      <c r="OFG54" s="163"/>
      <c r="OFH54" s="163"/>
      <c r="OFI54" s="163"/>
      <c r="OFJ54" s="163"/>
      <c r="OFK54" s="163"/>
      <c r="OFL54" s="163"/>
      <c r="OFM54" s="163"/>
      <c r="OFN54" s="163"/>
      <c r="OFO54" s="163"/>
      <c r="OFP54" s="163"/>
      <c r="OFQ54" s="163"/>
      <c r="OFR54" s="163"/>
      <c r="OFS54" s="163"/>
      <c r="OFT54" s="163"/>
      <c r="OFU54" s="163"/>
      <c r="OFV54" s="163"/>
      <c r="OFW54" s="163"/>
      <c r="OFX54" s="163"/>
      <c r="OFY54" s="163"/>
      <c r="OFZ54" s="163"/>
      <c r="OGA54" s="163"/>
      <c r="OGB54" s="163"/>
      <c r="OGC54" s="163"/>
      <c r="OGD54" s="163"/>
      <c r="OGE54" s="163"/>
      <c r="OGF54" s="163"/>
      <c r="OGG54" s="163"/>
      <c r="OGH54" s="163"/>
      <c r="OGI54" s="163"/>
      <c r="OGJ54" s="163"/>
      <c r="OGK54" s="163"/>
      <c r="OGL54" s="163"/>
      <c r="OGM54" s="163"/>
      <c r="OGN54" s="163"/>
      <c r="OGO54" s="163"/>
      <c r="OGP54" s="163"/>
      <c r="OGQ54" s="163"/>
      <c r="OGR54" s="163"/>
      <c r="OGS54" s="163"/>
      <c r="OGT54" s="163"/>
      <c r="OGU54" s="163"/>
      <c r="OGV54" s="163"/>
      <c r="OGW54" s="163"/>
      <c r="OGX54" s="163"/>
      <c r="OGY54" s="163"/>
      <c r="OGZ54" s="163"/>
      <c r="OHA54" s="163"/>
      <c r="OHB54" s="163"/>
      <c r="OHC54" s="163"/>
      <c r="OHD54" s="163"/>
      <c r="OHE54" s="163"/>
      <c r="OHF54" s="163"/>
      <c r="OHG54" s="163"/>
      <c r="OHH54" s="163"/>
      <c r="OHI54" s="163"/>
      <c r="OHJ54" s="163"/>
      <c r="OHK54" s="163"/>
      <c r="OHL54" s="163"/>
      <c r="OHM54" s="163"/>
      <c r="OHN54" s="163"/>
      <c r="OHO54" s="163"/>
      <c r="OHP54" s="163"/>
      <c r="OHQ54" s="163"/>
      <c r="OHR54" s="163"/>
      <c r="OHS54" s="163"/>
      <c r="OHT54" s="163"/>
      <c r="OHU54" s="163"/>
      <c r="OHV54" s="163"/>
      <c r="OHW54" s="163"/>
      <c r="OHX54" s="163"/>
      <c r="OHY54" s="163"/>
      <c r="OHZ54" s="163"/>
      <c r="OIA54" s="163"/>
      <c r="OIB54" s="163"/>
      <c r="OIC54" s="163"/>
      <c r="OID54" s="163"/>
      <c r="OIE54" s="163"/>
      <c r="OIF54" s="163"/>
      <c r="OIG54" s="163"/>
      <c r="OIH54" s="163"/>
      <c r="OII54" s="163"/>
      <c r="OIJ54" s="163"/>
      <c r="OIK54" s="163"/>
      <c r="OIL54" s="163"/>
      <c r="OIM54" s="163"/>
      <c r="OIN54" s="163"/>
      <c r="OIO54" s="163"/>
      <c r="OIP54" s="163"/>
      <c r="OIQ54" s="163"/>
      <c r="OIR54" s="163"/>
      <c r="OIS54" s="163"/>
      <c r="OIT54" s="163"/>
      <c r="OIU54" s="163"/>
      <c r="OIV54" s="163"/>
      <c r="OIW54" s="163"/>
      <c r="OIX54" s="163"/>
      <c r="OIY54" s="163"/>
      <c r="OIZ54" s="163"/>
      <c r="OJA54" s="163"/>
      <c r="OJB54" s="163"/>
      <c r="OJC54" s="163"/>
      <c r="OJD54" s="163"/>
      <c r="OJE54" s="163"/>
      <c r="OJF54" s="163"/>
      <c r="OJG54" s="163"/>
      <c r="OJH54" s="163"/>
      <c r="OJI54" s="163"/>
      <c r="OJJ54" s="163"/>
      <c r="OJK54" s="163"/>
      <c r="OJL54" s="163"/>
      <c r="OJM54" s="163"/>
      <c r="OJN54" s="163"/>
      <c r="OJO54" s="163"/>
      <c r="OJP54" s="163"/>
      <c r="OJQ54" s="163"/>
      <c r="OJR54" s="163"/>
      <c r="OJS54" s="163"/>
      <c r="OJT54" s="163"/>
      <c r="OJU54" s="163"/>
      <c r="OJV54" s="163"/>
      <c r="OJW54" s="163"/>
      <c r="OJX54" s="163"/>
      <c r="OJY54" s="163"/>
      <c r="OJZ54" s="163"/>
      <c r="OKA54" s="163"/>
      <c r="OKB54" s="163"/>
      <c r="OKC54" s="163"/>
      <c r="OKD54" s="163"/>
      <c r="OKE54" s="163"/>
      <c r="OKF54" s="163"/>
      <c r="OKG54" s="163"/>
      <c r="OKH54" s="163"/>
      <c r="OKI54" s="163"/>
      <c r="OKJ54" s="163"/>
      <c r="OKK54" s="163"/>
      <c r="OKL54" s="163"/>
      <c r="OKM54" s="163"/>
      <c r="OKN54" s="163"/>
      <c r="OKO54" s="163"/>
      <c r="OKP54" s="163"/>
      <c r="OKQ54" s="163"/>
      <c r="OKR54" s="163"/>
      <c r="OKS54" s="163"/>
      <c r="OKT54" s="163"/>
      <c r="OKU54" s="163"/>
      <c r="OKV54" s="163"/>
      <c r="OKW54" s="163"/>
      <c r="OKX54" s="163"/>
      <c r="OKY54" s="163"/>
      <c r="OKZ54" s="163"/>
      <c r="OLA54" s="163"/>
      <c r="OLB54" s="163"/>
      <c r="OLC54" s="163"/>
      <c r="OLD54" s="163"/>
      <c r="OLE54" s="163"/>
      <c r="OLF54" s="163"/>
      <c r="OLG54" s="163"/>
      <c r="OLH54" s="163"/>
      <c r="OLI54" s="163"/>
      <c r="OLJ54" s="163"/>
      <c r="OLK54" s="163"/>
      <c r="OLL54" s="163"/>
      <c r="OLM54" s="163"/>
      <c r="OLN54" s="163"/>
      <c r="OLO54" s="163"/>
      <c r="OLP54" s="163"/>
      <c r="OLQ54" s="163"/>
      <c r="OLR54" s="163"/>
      <c r="OLS54" s="163"/>
      <c r="OLT54" s="163"/>
      <c r="OLU54" s="163"/>
      <c r="OLV54" s="163"/>
      <c r="OLW54" s="163"/>
      <c r="OLX54" s="163"/>
      <c r="OLY54" s="163"/>
      <c r="OLZ54" s="163"/>
      <c r="OMA54" s="163"/>
      <c r="OMB54" s="163"/>
      <c r="OMC54" s="163"/>
      <c r="OMD54" s="163"/>
      <c r="OME54" s="163"/>
      <c r="OMF54" s="163"/>
      <c r="OMG54" s="163"/>
      <c r="OMH54" s="163"/>
      <c r="OMI54" s="163"/>
      <c r="OMJ54" s="163"/>
      <c r="OMK54" s="163"/>
      <c r="OML54" s="163"/>
      <c r="OMM54" s="163"/>
      <c r="OMN54" s="163"/>
      <c r="OMO54" s="163"/>
      <c r="OMP54" s="163"/>
      <c r="OMQ54" s="163"/>
      <c r="OMR54" s="163"/>
      <c r="OMS54" s="163"/>
      <c r="OMT54" s="163"/>
      <c r="OMU54" s="163"/>
      <c r="OMV54" s="163"/>
      <c r="OMW54" s="163"/>
      <c r="OMX54" s="163"/>
      <c r="OMY54" s="163"/>
      <c r="OMZ54" s="163"/>
      <c r="ONA54" s="163"/>
      <c r="ONB54" s="163"/>
      <c r="ONC54" s="163"/>
      <c r="OND54" s="163"/>
      <c r="ONE54" s="163"/>
      <c r="ONF54" s="163"/>
      <c r="ONG54" s="163"/>
      <c r="ONH54" s="163"/>
      <c r="ONI54" s="163"/>
      <c r="ONJ54" s="163"/>
      <c r="ONK54" s="163"/>
      <c r="ONL54" s="163"/>
      <c r="ONM54" s="163"/>
      <c r="ONN54" s="163"/>
      <c r="ONO54" s="163"/>
      <c r="ONP54" s="163"/>
      <c r="ONQ54" s="163"/>
      <c r="ONR54" s="163"/>
      <c r="ONS54" s="163"/>
      <c r="ONT54" s="163"/>
      <c r="ONU54" s="163"/>
      <c r="ONV54" s="163"/>
      <c r="ONW54" s="163"/>
      <c r="ONX54" s="163"/>
      <c r="ONY54" s="163"/>
      <c r="ONZ54" s="163"/>
      <c r="OOA54" s="163"/>
      <c r="OOB54" s="163"/>
      <c r="OOC54" s="163"/>
      <c r="OOD54" s="163"/>
      <c r="OOE54" s="163"/>
      <c r="OOF54" s="163"/>
      <c r="OOG54" s="163"/>
      <c r="OOH54" s="163"/>
      <c r="OOI54" s="163"/>
      <c r="OOJ54" s="163"/>
      <c r="OOK54" s="163"/>
      <c r="OOL54" s="163"/>
      <c r="OOM54" s="163"/>
      <c r="OON54" s="163"/>
      <c r="OOO54" s="163"/>
      <c r="OOP54" s="163"/>
      <c r="OOQ54" s="163"/>
      <c r="OOR54" s="163"/>
      <c r="OOS54" s="163"/>
      <c r="OOT54" s="163"/>
      <c r="OOU54" s="163"/>
      <c r="OOV54" s="163"/>
      <c r="OOW54" s="163"/>
      <c r="OOX54" s="163"/>
      <c r="OOY54" s="163"/>
      <c r="OOZ54" s="163"/>
      <c r="OPA54" s="163"/>
      <c r="OPB54" s="163"/>
      <c r="OPC54" s="163"/>
      <c r="OPD54" s="163"/>
      <c r="OPE54" s="163"/>
      <c r="OPF54" s="163"/>
      <c r="OPG54" s="163"/>
      <c r="OPH54" s="163"/>
      <c r="OPI54" s="163"/>
      <c r="OPJ54" s="163"/>
      <c r="OPK54" s="163"/>
      <c r="OPL54" s="163"/>
      <c r="OPM54" s="163"/>
      <c r="OPN54" s="163"/>
      <c r="OPO54" s="163"/>
      <c r="OPP54" s="163"/>
      <c r="OPQ54" s="163"/>
      <c r="OPR54" s="163"/>
      <c r="OPS54" s="163"/>
      <c r="OPT54" s="163"/>
      <c r="OPU54" s="163"/>
      <c r="OPV54" s="163"/>
      <c r="OPW54" s="163"/>
      <c r="OPX54" s="163"/>
      <c r="OPY54" s="163"/>
      <c r="OPZ54" s="163"/>
      <c r="OQA54" s="163"/>
      <c r="OQB54" s="163"/>
      <c r="OQC54" s="163"/>
      <c r="OQD54" s="163"/>
      <c r="OQE54" s="163"/>
      <c r="OQF54" s="163"/>
      <c r="OQG54" s="163"/>
      <c r="OQH54" s="163"/>
      <c r="OQI54" s="163"/>
      <c r="OQJ54" s="163"/>
      <c r="OQK54" s="163"/>
      <c r="OQL54" s="163"/>
      <c r="OQM54" s="163"/>
      <c r="OQN54" s="163"/>
      <c r="OQO54" s="163"/>
      <c r="OQP54" s="163"/>
      <c r="OQQ54" s="163"/>
      <c r="OQR54" s="163"/>
      <c r="OQS54" s="163"/>
      <c r="OQT54" s="163"/>
      <c r="OQU54" s="163"/>
      <c r="OQV54" s="163"/>
      <c r="OQW54" s="163"/>
      <c r="OQX54" s="163"/>
      <c r="OQY54" s="163"/>
      <c r="OQZ54" s="163"/>
      <c r="ORA54" s="163"/>
      <c r="ORB54" s="163"/>
      <c r="ORC54" s="163"/>
      <c r="ORD54" s="163"/>
      <c r="ORE54" s="163"/>
      <c r="ORF54" s="163"/>
      <c r="ORG54" s="163"/>
      <c r="ORH54" s="163"/>
      <c r="ORI54" s="163"/>
      <c r="ORJ54" s="163"/>
      <c r="ORK54" s="163"/>
      <c r="ORL54" s="163"/>
      <c r="ORM54" s="163"/>
      <c r="ORN54" s="163"/>
      <c r="ORO54" s="163"/>
      <c r="ORP54" s="163"/>
      <c r="ORQ54" s="163"/>
      <c r="ORR54" s="163"/>
      <c r="ORS54" s="163"/>
      <c r="ORT54" s="163"/>
      <c r="ORU54" s="163"/>
      <c r="ORV54" s="163"/>
      <c r="ORW54" s="163"/>
      <c r="ORX54" s="163"/>
      <c r="ORY54" s="163"/>
      <c r="ORZ54" s="163"/>
      <c r="OSA54" s="163"/>
      <c r="OSB54" s="163"/>
      <c r="OSC54" s="163"/>
      <c r="OSD54" s="163"/>
      <c r="OSE54" s="163"/>
      <c r="OSF54" s="163"/>
      <c r="OSG54" s="163"/>
      <c r="OSH54" s="163"/>
      <c r="OSI54" s="163"/>
      <c r="OSJ54" s="163"/>
      <c r="OSK54" s="163"/>
      <c r="OSL54" s="163"/>
      <c r="OSM54" s="163"/>
      <c r="OSN54" s="163"/>
      <c r="OSO54" s="163"/>
      <c r="OSP54" s="163"/>
      <c r="OSQ54" s="163"/>
      <c r="OSR54" s="163"/>
      <c r="OSS54" s="163"/>
      <c r="OST54" s="163"/>
      <c r="OSU54" s="163"/>
      <c r="OSV54" s="163"/>
      <c r="OSW54" s="163"/>
      <c r="OSX54" s="163"/>
      <c r="OSY54" s="163"/>
      <c r="OSZ54" s="163"/>
      <c r="OTA54" s="163"/>
      <c r="OTB54" s="163"/>
      <c r="OTC54" s="163"/>
      <c r="OTD54" s="163"/>
      <c r="OTE54" s="163"/>
      <c r="OTF54" s="163"/>
      <c r="OTG54" s="163"/>
      <c r="OTH54" s="163"/>
      <c r="OTI54" s="163"/>
      <c r="OTJ54" s="163"/>
      <c r="OTK54" s="163"/>
      <c r="OTL54" s="163"/>
      <c r="OTM54" s="163"/>
      <c r="OTN54" s="163"/>
      <c r="OTO54" s="163"/>
      <c r="OTP54" s="163"/>
      <c r="OTQ54" s="163"/>
      <c r="OTR54" s="163"/>
      <c r="OTS54" s="163"/>
      <c r="OTT54" s="163"/>
      <c r="OTU54" s="163"/>
      <c r="OTV54" s="163"/>
      <c r="OTW54" s="163"/>
      <c r="OTX54" s="163"/>
      <c r="OTY54" s="163"/>
      <c r="OTZ54" s="163"/>
      <c r="OUA54" s="163"/>
      <c r="OUB54" s="163"/>
      <c r="OUC54" s="163"/>
      <c r="OUD54" s="163"/>
      <c r="OUE54" s="163"/>
      <c r="OUF54" s="163"/>
      <c r="OUG54" s="163"/>
      <c r="OUH54" s="163"/>
      <c r="OUI54" s="163"/>
      <c r="OUJ54" s="163"/>
      <c r="OUK54" s="163"/>
      <c r="OUL54" s="163"/>
      <c r="OUM54" s="163"/>
      <c r="OUN54" s="163"/>
      <c r="OUO54" s="163"/>
      <c r="OUP54" s="163"/>
      <c r="OUQ54" s="163"/>
      <c r="OUR54" s="163"/>
      <c r="OUS54" s="163"/>
      <c r="OUT54" s="163"/>
      <c r="OUU54" s="163"/>
      <c r="OUV54" s="163"/>
      <c r="OUW54" s="163"/>
      <c r="OUX54" s="163"/>
      <c r="OUY54" s="163"/>
      <c r="OUZ54" s="163"/>
      <c r="OVA54" s="163"/>
      <c r="OVB54" s="163"/>
      <c r="OVC54" s="163"/>
      <c r="OVD54" s="163"/>
      <c r="OVE54" s="163"/>
      <c r="OVF54" s="163"/>
      <c r="OVG54" s="163"/>
      <c r="OVH54" s="163"/>
      <c r="OVI54" s="163"/>
      <c r="OVJ54" s="163"/>
      <c r="OVK54" s="163"/>
      <c r="OVL54" s="163"/>
      <c r="OVM54" s="163"/>
      <c r="OVN54" s="163"/>
      <c r="OVO54" s="163"/>
      <c r="OVP54" s="163"/>
      <c r="OVQ54" s="163"/>
      <c r="OVR54" s="163"/>
      <c r="OVS54" s="163"/>
      <c r="OVT54" s="163"/>
      <c r="OVU54" s="163"/>
      <c r="OVV54" s="163"/>
      <c r="OVW54" s="163"/>
      <c r="OVX54" s="163"/>
      <c r="OVY54" s="163"/>
      <c r="OVZ54" s="163"/>
      <c r="OWA54" s="163"/>
      <c r="OWB54" s="163"/>
      <c r="OWC54" s="163"/>
      <c r="OWD54" s="163"/>
      <c r="OWE54" s="163"/>
      <c r="OWF54" s="163"/>
      <c r="OWG54" s="163"/>
      <c r="OWH54" s="163"/>
      <c r="OWI54" s="163"/>
      <c r="OWJ54" s="163"/>
      <c r="OWK54" s="163"/>
      <c r="OWL54" s="163"/>
      <c r="OWM54" s="163"/>
      <c r="OWN54" s="163"/>
      <c r="OWO54" s="163"/>
      <c r="OWP54" s="163"/>
      <c r="OWQ54" s="163"/>
      <c r="OWR54" s="163"/>
      <c r="OWS54" s="163"/>
      <c r="OWT54" s="163"/>
      <c r="OWU54" s="163"/>
      <c r="OWV54" s="163"/>
      <c r="OWW54" s="163"/>
      <c r="OWX54" s="163"/>
      <c r="OWY54" s="163"/>
      <c r="OWZ54" s="163"/>
      <c r="OXA54" s="163"/>
      <c r="OXB54" s="163"/>
      <c r="OXC54" s="163"/>
      <c r="OXD54" s="163"/>
      <c r="OXE54" s="163"/>
      <c r="OXF54" s="163"/>
      <c r="OXG54" s="163"/>
      <c r="OXH54" s="163"/>
      <c r="OXI54" s="163"/>
      <c r="OXJ54" s="163"/>
      <c r="OXK54" s="163"/>
      <c r="OXL54" s="163"/>
      <c r="OXM54" s="163"/>
      <c r="OXN54" s="163"/>
      <c r="OXO54" s="163"/>
      <c r="OXP54" s="163"/>
      <c r="OXQ54" s="163"/>
      <c r="OXR54" s="163"/>
      <c r="OXS54" s="163"/>
      <c r="OXT54" s="163"/>
      <c r="OXU54" s="163"/>
      <c r="OXV54" s="163"/>
      <c r="OXW54" s="163"/>
      <c r="OXX54" s="163"/>
      <c r="OXY54" s="163"/>
      <c r="OXZ54" s="163"/>
      <c r="OYA54" s="163"/>
      <c r="OYB54" s="163"/>
      <c r="OYC54" s="163"/>
      <c r="OYD54" s="163"/>
      <c r="OYE54" s="163"/>
      <c r="OYF54" s="163"/>
      <c r="OYG54" s="163"/>
      <c r="OYH54" s="163"/>
      <c r="OYI54" s="163"/>
      <c r="OYJ54" s="163"/>
      <c r="OYK54" s="163"/>
      <c r="OYL54" s="163"/>
      <c r="OYM54" s="163"/>
      <c r="OYN54" s="163"/>
      <c r="OYO54" s="163"/>
      <c r="OYP54" s="163"/>
      <c r="OYQ54" s="163"/>
      <c r="OYR54" s="163"/>
      <c r="OYS54" s="163"/>
      <c r="OYT54" s="163"/>
      <c r="OYU54" s="163"/>
      <c r="OYV54" s="163"/>
      <c r="OYW54" s="163"/>
      <c r="OYX54" s="163"/>
      <c r="OYY54" s="163"/>
      <c r="OYZ54" s="163"/>
      <c r="OZA54" s="163"/>
      <c r="OZB54" s="163"/>
      <c r="OZC54" s="163"/>
      <c r="OZD54" s="163"/>
      <c r="OZE54" s="163"/>
      <c r="OZF54" s="163"/>
      <c r="OZG54" s="163"/>
      <c r="OZH54" s="163"/>
      <c r="OZI54" s="163"/>
      <c r="OZJ54" s="163"/>
      <c r="OZK54" s="163"/>
      <c r="OZL54" s="163"/>
      <c r="OZM54" s="163"/>
      <c r="OZN54" s="163"/>
      <c r="OZO54" s="163"/>
      <c r="OZP54" s="163"/>
      <c r="OZQ54" s="163"/>
      <c r="OZR54" s="163"/>
      <c r="OZS54" s="163"/>
      <c r="OZT54" s="163"/>
      <c r="OZU54" s="163"/>
      <c r="OZV54" s="163"/>
      <c r="OZW54" s="163"/>
      <c r="OZX54" s="163"/>
      <c r="OZY54" s="163"/>
      <c r="OZZ54" s="163"/>
      <c r="PAA54" s="163"/>
      <c r="PAB54" s="163"/>
      <c r="PAC54" s="163"/>
      <c r="PAD54" s="163"/>
      <c r="PAE54" s="163"/>
      <c r="PAF54" s="163"/>
      <c r="PAG54" s="163"/>
      <c r="PAH54" s="163"/>
      <c r="PAI54" s="163"/>
      <c r="PAJ54" s="163"/>
      <c r="PAK54" s="163"/>
      <c r="PAL54" s="163"/>
      <c r="PAM54" s="163"/>
      <c r="PAN54" s="163"/>
      <c r="PAO54" s="163"/>
      <c r="PAP54" s="163"/>
      <c r="PAQ54" s="163"/>
      <c r="PAR54" s="163"/>
      <c r="PAS54" s="163"/>
      <c r="PAT54" s="163"/>
      <c r="PAU54" s="163"/>
      <c r="PAV54" s="163"/>
      <c r="PAW54" s="163"/>
      <c r="PAX54" s="163"/>
      <c r="PAY54" s="163"/>
      <c r="PAZ54" s="163"/>
      <c r="PBA54" s="163"/>
      <c r="PBB54" s="163"/>
      <c r="PBC54" s="163"/>
      <c r="PBD54" s="163"/>
      <c r="PBE54" s="163"/>
      <c r="PBF54" s="163"/>
      <c r="PBG54" s="163"/>
      <c r="PBH54" s="163"/>
      <c r="PBI54" s="163"/>
      <c r="PBJ54" s="163"/>
      <c r="PBK54" s="163"/>
      <c r="PBL54" s="163"/>
      <c r="PBM54" s="163"/>
      <c r="PBN54" s="163"/>
      <c r="PBO54" s="163"/>
      <c r="PBP54" s="163"/>
      <c r="PBQ54" s="163"/>
      <c r="PBR54" s="163"/>
      <c r="PBS54" s="163"/>
      <c r="PBT54" s="163"/>
      <c r="PBU54" s="163"/>
      <c r="PBV54" s="163"/>
      <c r="PBW54" s="163"/>
      <c r="PBX54" s="163"/>
      <c r="PBY54" s="163"/>
      <c r="PBZ54" s="163"/>
      <c r="PCA54" s="163"/>
      <c r="PCB54" s="163"/>
      <c r="PCC54" s="163"/>
      <c r="PCD54" s="163"/>
      <c r="PCE54" s="163"/>
      <c r="PCF54" s="163"/>
      <c r="PCG54" s="163"/>
      <c r="PCH54" s="163"/>
      <c r="PCI54" s="163"/>
      <c r="PCJ54" s="163"/>
      <c r="PCK54" s="163"/>
      <c r="PCL54" s="163"/>
      <c r="PCM54" s="163"/>
      <c r="PCN54" s="163"/>
      <c r="PCO54" s="163"/>
      <c r="PCP54" s="163"/>
      <c r="PCQ54" s="163"/>
      <c r="PCR54" s="163"/>
      <c r="PCS54" s="163"/>
      <c r="PCT54" s="163"/>
      <c r="PCU54" s="163"/>
      <c r="PCV54" s="163"/>
      <c r="PCW54" s="163"/>
      <c r="PCX54" s="163"/>
      <c r="PCY54" s="163"/>
      <c r="PCZ54" s="163"/>
      <c r="PDA54" s="163"/>
      <c r="PDB54" s="163"/>
      <c r="PDC54" s="163"/>
      <c r="PDD54" s="163"/>
      <c r="PDE54" s="163"/>
      <c r="PDF54" s="163"/>
      <c r="PDG54" s="163"/>
      <c r="PDH54" s="163"/>
      <c r="PDI54" s="163"/>
      <c r="PDJ54" s="163"/>
      <c r="PDK54" s="163"/>
      <c r="PDL54" s="163"/>
      <c r="PDM54" s="163"/>
      <c r="PDN54" s="163"/>
      <c r="PDO54" s="163"/>
      <c r="PDP54" s="163"/>
      <c r="PDQ54" s="163"/>
      <c r="PDR54" s="163"/>
      <c r="PDS54" s="163"/>
      <c r="PDT54" s="163"/>
      <c r="PDU54" s="163"/>
      <c r="PDV54" s="163"/>
      <c r="PDW54" s="163"/>
      <c r="PDX54" s="163"/>
      <c r="PDY54" s="163"/>
      <c r="PDZ54" s="163"/>
      <c r="PEA54" s="163"/>
      <c r="PEB54" s="163"/>
      <c r="PEC54" s="163"/>
      <c r="PED54" s="163"/>
      <c r="PEE54" s="163"/>
      <c r="PEF54" s="163"/>
      <c r="PEG54" s="163"/>
      <c r="PEH54" s="163"/>
      <c r="PEI54" s="163"/>
      <c r="PEJ54" s="163"/>
      <c r="PEK54" s="163"/>
      <c r="PEL54" s="163"/>
      <c r="PEM54" s="163"/>
      <c r="PEN54" s="163"/>
      <c r="PEO54" s="163"/>
      <c r="PEP54" s="163"/>
      <c r="PEQ54" s="163"/>
      <c r="PER54" s="163"/>
      <c r="PES54" s="163"/>
      <c r="PET54" s="163"/>
      <c r="PEU54" s="163"/>
      <c r="PEV54" s="163"/>
      <c r="PEW54" s="163"/>
      <c r="PEX54" s="163"/>
      <c r="PEY54" s="163"/>
      <c r="PEZ54" s="163"/>
      <c r="PFA54" s="163"/>
      <c r="PFB54" s="163"/>
      <c r="PFC54" s="163"/>
      <c r="PFD54" s="163"/>
      <c r="PFE54" s="163"/>
      <c r="PFF54" s="163"/>
      <c r="PFG54" s="163"/>
      <c r="PFH54" s="163"/>
      <c r="PFI54" s="163"/>
      <c r="PFJ54" s="163"/>
      <c r="PFK54" s="163"/>
      <c r="PFL54" s="163"/>
      <c r="PFM54" s="163"/>
      <c r="PFN54" s="163"/>
      <c r="PFO54" s="163"/>
      <c r="PFP54" s="163"/>
      <c r="PFQ54" s="163"/>
      <c r="PFR54" s="163"/>
      <c r="PFS54" s="163"/>
      <c r="PFT54" s="163"/>
      <c r="PFU54" s="163"/>
      <c r="PFV54" s="163"/>
      <c r="PFW54" s="163"/>
      <c r="PFX54" s="163"/>
      <c r="PFY54" s="163"/>
      <c r="PFZ54" s="163"/>
      <c r="PGA54" s="163"/>
      <c r="PGB54" s="163"/>
      <c r="PGC54" s="163"/>
      <c r="PGD54" s="163"/>
      <c r="PGE54" s="163"/>
      <c r="PGF54" s="163"/>
      <c r="PGG54" s="163"/>
      <c r="PGH54" s="163"/>
      <c r="PGI54" s="163"/>
      <c r="PGJ54" s="163"/>
      <c r="PGK54" s="163"/>
      <c r="PGL54" s="163"/>
      <c r="PGM54" s="163"/>
      <c r="PGN54" s="163"/>
      <c r="PGO54" s="163"/>
      <c r="PGP54" s="163"/>
      <c r="PGQ54" s="163"/>
      <c r="PGR54" s="163"/>
      <c r="PGS54" s="163"/>
      <c r="PGT54" s="163"/>
      <c r="PGU54" s="163"/>
      <c r="PGV54" s="163"/>
      <c r="PGW54" s="163"/>
      <c r="PGX54" s="163"/>
      <c r="PGY54" s="163"/>
      <c r="PGZ54" s="163"/>
      <c r="PHA54" s="163"/>
      <c r="PHB54" s="163"/>
      <c r="PHC54" s="163"/>
      <c r="PHD54" s="163"/>
      <c r="PHE54" s="163"/>
      <c r="PHF54" s="163"/>
      <c r="PHG54" s="163"/>
      <c r="PHH54" s="163"/>
      <c r="PHI54" s="163"/>
      <c r="PHJ54" s="163"/>
      <c r="PHK54" s="163"/>
      <c r="PHL54" s="163"/>
      <c r="PHM54" s="163"/>
      <c r="PHN54" s="163"/>
      <c r="PHO54" s="163"/>
      <c r="PHP54" s="163"/>
      <c r="PHQ54" s="163"/>
      <c r="PHR54" s="163"/>
      <c r="PHS54" s="163"/>
      <c r="PHT54" s="163"/>
      <c r="PHU54" s="163"/>
      <c r="PHV54" s="163"/>
      <c r="PHW54" s="163"/>
      <c r="PHX54" s="163"/>
      <c r="PHY54" s="163"/>
      <c r="PHZ54" s="163"/>
      <c r="PIA54" s="163"/>
      <c r="PIB54" s="163"/>
      <c r="PIC54" s="163"/>
      <c r="PID54" s="163"/>
      <c r="PIE54" s="163"/>
      <c r="PIF54" s="163"/>
      <c r="PIG54" s="163"/>
      <c r="PIH54" s="163"/>
      <c r="PII54" s="163"/>
      <c r="PIJ54" s="163"/>
      <c r="PIK54" s="163"/>
      <c r="PIL54" s="163"/>
      <c r="PIM54" s="163"/>
      <c r="PIN54" s="163"/>
      <c r="PIO54" s="163"/>
      <c r="PIP54" s="163"/>
      <c r="PIQ54" s="163"/>
      <c r="PIR54" s="163"/>
      <c r="PIS54" s="163"/>
      <c r="PIT54" s="163"/>
      <c r="PIU54" s="163"/>
      <c r="PIV54" s="163"/>
      <c r="PIW54" s="163"/>
      <c r="PIX54" s="163"/>
      <c r="PIY54" s="163"/>
      <c r="PIZ54" s="163"/>
      <c r="PJA54" s="163"/>
      <c r="PJB54" s="163"/>
      <c r="PJC54" s="163"/>
      <c r="PJD54" s="163"/>
      <c r="PJE54" s="163"/>
      <c r="PJF54" s="163"/>
      <c r="PJG54" s="163"/>
      <c r="PJH54" s="163"/>
      <c r="PJI54" s="163"/>
      <c r="PJJ54" s="163"/>
      <c r="PJK54" s="163"/>
      <c r="PJL54" s="163"/>
      <c r="PJM54" s="163"/>
      <c r="PJN54" s="163"/>
      <c r="PJO54" s="163"/>
      <c r="PJP54" s="163"/>
      <c r="PJQ54" s="163"/>
      <c r="PJR54" s="163"/>
      <c r="PJS54" s="163"/>
      <c r="PJT54" s="163"/>
      <c r="PJU54" s="163"/>
      <c r="PJV54" s="163"/>
      <c r="PJW54" s="163"/>
      <c r="PJX54" s="163"/>
      <c r="PJY54" s="163"/>
      <c r="PJZ54" s="163"/>
      <c r="PKA54" s="163"/>
      <c r="PKB54" s="163"/>
      <c r="PKC54" s="163"/>
      <c r="PKD54" s="163"/>
      <c r="PKE54" s="163"/>
      <c r="PKF54" s="163"/>
      <c r="PKG54" s="163"/>
      <c r="PKH54" s="163"/>
      <c r="PKI54" s="163"/>
      <c r="PKJ54" s="163"/>
      <c r="PKK54" s="163"/>
      <c r="PKL54" s="163"/>
      <c r="PKM54" s="163"/>
      <c r="PKN54" s="163"/>
      <c r="PKO54" s="163"/>
      <c r="PKP54" s="163"/>
      <c r="PKQ54" s="163"/>
      <c r="PKR54" s="163"/>
      <c r="PKS54" s="163"/>
      <c r="PKT54" s="163"/>
      <c r="PKU54" s="163"/>
      <c r="PKV54" s="163"/>
      <c r="PKW54" s="163"/>
      <c r="PKX54" s="163"/>
      <c r="PKY54" s="163"/>
      <c r="PKZ54" s="163"/>
      <c r="PLA54" s="163"/>
      <c r="PLB54" s="163"/>
      <c r="PLC54" s="163"/>
      <c r="PLD54" s="163"/>
      <c r="PLE54" s="163"/>
      <c r="PLF54" s="163"/>
      <c r="PLG54" s="163"/>
      <c r="PLH54" s="163"/>
      <c r="PLI54" s="163"/>
      <c r="PLJ54" s="163"/>
      <c r="PLK54" s="163"/>
      <c r="PLL54" s="163"/>
      <c r="PLM54" s="163"/>
      <c r="PLN54" s="163"/>
      <c r="PLO54" s="163"/>
      <c r="PLP54" s="163"/>
      <c r="PLQ54" s="163"/>
      <c r="PLR54" s="163"/>
      <c r="PLS54" s="163"/>
      <c r="PLT54" s="163"/>
      <c r="PLU54" s="163"/>
      <c r="PLV54" s="163"/>
      <c r="PLW54" s="163"/>
      <c r="PLX54" s="163"/>
      <c r="PLY54" s="163"/>
      <c r="PLZ54" s="163"/>
      <c r="PMA54" s="163"/>
      <c r="PMB54" s="163"/>
      <c r="PMC54" s="163"/>
      <c r="PMD54" s="163"/>
      <c r="PME54" s="163"/>
      <c r="PMF54" s="163"/>
      <c r="PMG54" s="163"/>
      <c r="PMH54" s="163"/>
      <c r="PMI54" s="163"/>
      <c r="PMJ54" s="163"/>
      <c r="PMK54" s="163"/>
      <c r="PML54" s="163"/>
      <c r="PMM54" s="163"/>
      <c r="PMN54" s="163"/>
      <c r="PMO54" s="163"/>
      <c r="PMP54" s="163"/>
      <c r="PMQ54" s="163"/>
      <c r="PMR54" s="163"/>
      <c r="PMS54" s="163"/>
      <c r="PMT54" s="163"/>
      <c r="PMU54" s="163"/>
      <c r="PMV54" s="163"/>
      <c r="PMW54" s="163"/>
      <c r="PMX54" s="163"/>
      <c r="PMY54" s="163"/>
      <c r="PMZ54" s="163"/>
      <c r="PNA54" s="163"/>
      <c r="PNB54" s="163"/>
      <c r="PNC54" s="163"/>
      <c r="PND54" s="163"/>
      <c r="PNE54" s="163"/>
      <c r="PNF54" s="163"/>
      <c r="PNG54" s="163"/>
      <c r="PNH54" s="163"/>
      <c r="PNI54" s="163"/>
      <c r="PNJ54" s="163"/>
      <c r="PNK54" s="163"/>
      <c r="PNL54" s="163"/>
      <c r="PNM54" s="163"/>
      <c r="PNN54" s="163"/>
      <c r="PNO54" s="163"/>
      <c r="PNP54" s="163"/>
      <c r="PNQ54" s="163"/>
      <c r="PNR54" s="163"/>
      <c r="PNS54" s="163"/>
      <c r="PNT54" s="163"/>
      <c r="PNU54" s="163"/>
      <c r="PNV54" s="163"/>
      <c r="PNW54" s="163"/>
      <c r="PNX54" s="163"/>
      <c r="PNY54" s="163"/>
      <c r="PNZ54" s="163"/>
      <c r="POA54" s="163"/>
      <c r="POB54" s="163"/>
      <c r="POC54" s="163"/>
      <c r="POD54" s="163"/>
      <c r="POE54" s="163"/>
      <c r="POF54" s="163"/>
      <c r="POG54" s="163"/>
      <c r="POH54" s="163"/>
      <c r="POI54" s="163"/>
      <c r="POJ54" s="163"/>
      <c r="POK54" s="163"/>
      <c r="POL54" s="163"/>
      <c r="POM54" s="163"/>
      <c r="PON54" s="163"/>
      <c r="POO54" s="163"/>
      <c r="POP54" s="163"/>
      <c r="POQ54" s="163"/>
      <c r="POR54" s="163"/>
      <c r="POS54" s="163"/>
      <c r="POT54" s="163"/>
      <c r="POU54" s="163"/>
      <c r="POV54" s="163"/>
      <c r="POW54" s="163"/>
      <c r="POX54" s="163"/>
      <c r="POY54" s="163"/>
      <c r="POZ54" s="163"/>
      <c r="PPA54" s="163"/>
      <c r="PPB54" s="163"/>
      <c r="PPC54" s="163"/>
      <c r="PPD54" s="163"/>
      <c r="PPE54" s="163"/>
      <c r="PPF54" s="163"/>
      <c r="PPG54" s="163"/>
      <c r="PPH54" s="163"/>
      <c r="PPI54" s="163"/>
      <c r="PPJ54" s="163"/>
      <c r="PPK54" s="163"/>
      <c r="PPL54" s="163"/>
      <c r="PPM54" s="163"/>
      <c r="PPN54" s="163"/>
      <c r="PPO54" s="163"/>
      <c r="PPP54" s="163"/>
      <c r="PPQ54" s="163"/>
      <c r="PPR54" s="163"/>
      <c r="PPS54" s="163"/>
      <c r="PPT54" s="163"/>
      <c r="PPU54" s="163"/>
      <c r="PPV54" s="163"/>
      <c r="PPW54" s="163"/>
      <c r="PPX54" s="163"/>
      <c r="PPY54" s="163"/>
      <c r="PPZ54" s="163"/>
      <c r="PQA54" s="163"/>
      <c r="PQB54" s="163"/>
      <c r="PQC54" s="163"/>
      <c r="PQD54" s="163"/>
      <c r="PQE54" s="163"/>
      <c r="PQF54" s="163"/>
      <c r="PQG54" s="163"/>
      <c r="PQH54" s="163"/>
      <c r="PQI54" s="163"/>
      <c r="PQJ54" s="163"/>
      <c r="PQK54" s="163"/>
      <c r="PQL54" s="163"/>
      <c r="PQM54" s="163"/>
      <c r="PQN54" s="163"/>
      <c r="PQO54" s="163"/>
      <c r="PQP54" s="163"/>
      <c r="PQQ54" s="163"/>
      <c r="PQR54" s="163"/>
      <c r="PQS54" s="163"/>
      <c r="PQT54" s="163"/>
      <c r="PQU54" s="163"/>
      <c r="PQV54" s="163"/>
      <c r="PQW54" s="163"/>
      <c r="PQX54" s="163"/>
      <c r="PQY54" s="163"/>
      <c r="PQZ54" s="163"/>
      <c r="PRA54" s="163"/>
      <c r="PRB54" s="163"/>
      <c r="PRC54" s="163"/>
      <c r="PRD54" s="163"/>
      <c r="PRE54" s="163"/>
      <c r="PRF54" s="163"/>
      <c r="PRG54" s="163"/>
      <c r="PRH54" s="163"/>
      <c r="PRI54" s="163"/>
      <c r="PRJ54" s="163"/>
      <c r="PRK54" s="163"/>
      <c r="PRL54" s="163"/>
      <c r="PRM54" s="163"/>
      <c r="PRN54" s="163"/>
      <c r="PRO54" s="163"/>
      <c r="PRP54" s="163"/>
      <c r="PRQ54" s="163"/>
      <c r="PRR54" s="163"/>
      <c r="PRS54" s="163"/>
      <c r="PRT54" s="163"/>
      <c r="PRU54" s="163"/>
      <c r="PRV54" s="163"/>
      <c r="PRW54" s="163"/>
      <c r="PRX54" s="163"/>
      <c r="PRY54" s="163"/>
      <c r="PRZ54" s="163"/>
      <c r="PSA54" s="163"/>
      <c r="PSB54" s="163"/>
      <c r="PSC54" s="163"/>
      <c r="PSD54" s="163"/>
      <c r="PSE54" s="163"/>
      <c r="PSF54" s="163"/>
      <c r="PSG54" s="163"/>
      <c r="PSH54" s="163"/>
      <c r="PSI54" s="163"/>
      <c r="PSJ54" s="163"/>
      <c r="PSK54" s="163"/>
      <c r="PSL54" s="163"/>
      <c r="PSM54" s="163"/>
      <c r="PSN54" s="163"/>
      <c r="PSO54" s="163"/>
      <c r="PSP54" s="163"/>
      <c r="PSQ54" s="163"/>
      <c r="PSR54" s="163"/>
      <c r="PSS54" s="163"/>
      <c r="PST54" s="163"/>
      <c r="PSU54" s="163"/>
      <c r="PSV54" s="163"/>
      <c r="PSW54" s="163"/>
      <c r="PSX54" s="163"/>
      <c r="PSY54" s="163"/>
      <c r="PSZ54" s="163"/>
      <c r="PTA54" s="163"/>
      <c r="PTB54" s="163"/>
      <c r="PTC54" s="163"/>
      <c r="PTD54" s="163"/>
      <c r="PTE54" s="163"/>
      <c r="PTF54" s="163"/>
      <c r="PTG54" s="163"/>
      <c r="PTH54" s="163"/>
      <c r="PTI54" s="163"/>
      <c r="PTJ54" s="163"/>
      <c r="PTK54" s="163"/>
      <c r="PTL54" s="163"/>
      <c r="PTM54" s="163"/>
      <c r="PTN54" s="163"/>
      <c r="PTO54" s="163"/>
      <c r="PTP54" s="163"/>
      <c r="PTQ54" s="163"/>
      <c r="PTR54" s="163"/>
      <c r="PTS54" s="163"/>
      <c r="PTT54" s="163"/>
      <c r="PTU54" s="163"/>
      <c r="PTV54" s="163"/>
      <c r="PTW54" s="163"/>
      <c r="PTX54" s="163"/>
      <c r="PTY54" s="163"/>
      <c r="PTZ54" s="163"/>
      <c r="PUA54" s="163"/>
      <c r="PUB54" s="163"/>
      <c r="PUC54" s="163"/>
      <c r="PUD54" s="163"/>
      <c r="PUE54" s="163"/>
      <c r="PUF54" s="163"/>
      <c r="PUG54" s="163"/>
      <c r="PUH54" s="163"/>
      <c r="PUI54" s="163"/>
      <c r="PUJ54" s="163"/>
      <c r="PUK54" s="163"/>
      <c r="PUL54" s="163"/>
      <c r="PUM54" s="163"/>
      <c r="PUN54" s="163"/>
      <c r="PUO54" s="163"/>
      <c r="PUP54" s="163"/>
      <c r="PUQ54" s="163"/>
      <c r="PUR54" s="163"/>
      <c r="PUS54" s="163"/>
      <c r="PUT54" s="163"/>
      <c r="PUU54" s="163"/>
      <c r="PUV54" s="163"/>
      <c r="PUW54" s="163"/>
      <c r="PUX54" s="163"/>
      <c r="PUY54" s="163"/>
      <c r="PUZ54" s="163"/>
      <c r="PVA54" s="163"/>
      <c r="PVB54" s="163"/>
      <c r="PVC54" s="163"/>
      <c r="PVD54" s="163"/>
      <c r="PVE54" s="163"/>
      <c r="PVF54" s="163"/>
      <c r="PVG54" s="163"/>
      <c r="PVH54" s="163"/>
      <c r="PVI54" s="163"/>
      <c r="PVJ54" s="163"/>
      <c r="PVK54" s="163"/>
      <c r="PVL54" s="163"/>
      <c r="PVM54" s="163"/>
      <c r="PVN54" s="163"/>
      <c r="PVO54" s="163"/>
      <c r="PVP54" s="163"/>
      <c r="PVQ54" s="163"/>
      <c r="PVR54" s="163"/>
      <c r="PVS54" s="163"/>
      <c r="PVT54" s="163"/>
      <c r="PVU54" s="163"/>
      <c r="PVV54" s="163"/>
      <c r="PVW54" s="163"/>
      <c r="PVX54" s="163"/>
      <c r="PVY54" s="163"/>
      <c r="PVZ54" s="163"/>
      <c r="PWA54" s="163"/>
      <c r="PWB54" s="163"/>
      <c r="PWC54" s="163"/>
      <c r="PWD54" s="163"/>
      <c r="PWE54" s="163"/>
      <c r="PWF54" s="163"/>
      <c r="PWG54" s="163"/>
      <c r="PWH54" s="163"/>
      <c r="PWI54" s="163"/>
      <c r="PWJ54" s="163"/>
      <c r="PWK54" s="163"/>
      <c r="PWL54" s="163"/>
      <c r="PWM54" s="163"/>
      <c r="PWN54" s="163"/>
      <c r="PWO54" s="163"/>
      <c r="PWP54" s="163"/>
      <c r="PWQ54" s="163"/>
      <c r="PWR54" s="163"/>
      <c r="PWS54" s="163"/>
      <c r="PWT54" s="163"/>
      <c r="PWU54" s="163"/>
      <c r="PWV54" s="163"/>
      <c r="PWW54" s="163"/>
      <c r="PWX54" s="163"/>
      <c r="PWY54" s="163"/>
      <c r="PWZ54" s="163"/>
      <c r="PXA54" s="163"/>
      <c r="PXB54" s="163"/>
      <c r="PXC54" s="163"/>
      <c r="PXD54" s="163"/>
      <c r="PXE54" s="163"/>
      <c r="PXF54" s="163"/>
      <c r="PXG54" s="163"/>
      <c r="PXH54" s="163"/>
      <c r="PXI54" s="163"/>
      <c r="PXJ54" s="163"/>
      <c r="PXK54" s="163"/>
      <c r="PXL54" s="163"/>
      <c r="PXM54" s="163"/>
      <c r="PXN54" s="163"/>
      <c r="PXO54" s="163"/>
      <c r="PXP54" s="163"/>
      <c r="PXQ54" s="163"/>
      <c r="PXR54" s="163"/>
      <c r="PXS54" s="163"/>
      <c r="PXT54" s="163"/>
      <c r="PXU54" s="163"/>
      <c r="PXV54" s="163"/>
      <c r="PXW54" s="163"/>
      <c r="PXX54" s="163"/>
      <c r="PXY54" s="163"/>
      <c r="PXZ54" s="163"/>
      <c r="PYA54" s="163"/>
      <c r="PYB54" s="163"/>
      <c r="PYC54" s="163"/>
      <c r="PYD54" s="163"/>
      <c r="PYE54" s="163"/>
      <c r="PYF54" s="163"/>
      <c r="PYG54" s="163"/>
      <c r="PYH54" s="163"/>
      <c r="PYI54" s="163"/>
      <c r="PYJ54" s="163"/>
      <c r="PYK54" s="163"/>
      <c r="PYL54" s="163"/>
      <c r="PYM54" s="163"/>
      <c r="PYN54" s="163"/>
      <c r="PYO54" s="163"/>
      <c r="PYP54" s="163"/>
      <c r="PYQ54" s="163"/>
      <c r="PYR54" s="163"/>
      <c r="PYS54" s="163"/>
      <c r="PYT54" s="163"/>
      <c r="PYU54" s="163"/>
      <c r="PYV54" s="163"/>
      <c r="PYW54" s="163"/>
      <c r="PYX54" s="163"/>
      <c r="PYY54" s="163"/>
      <c r="PYZ54" s="163"/>
      <c r="PZA54" s="163"/>
      <c r="PZB54" s="163"/>
      <c r="PZC54" s="163"/>
      <c r="PZD54" s="163"/>
      <c r="PZE54" s="163"/>
      <c r="PZF54" s="163"/>
      <c r="PZG54" s="163"/>
      <c r="PZH54" s="163"/>
      <c r="PZI54" s="163"/>
      <c r="PZJ54" s="163"/>
      <c r="PZK54" s="163"/>
      <c r="PZL54" s="163"/>
      <c r="PZM54" s="163"/>
      <c r="PZN54" s="163"/>
      <c r="PZO54" s="163"/>
      <c r="PZP54" s="163"/>
      <c r="PZQ54" s="163"/>
      <c r="PZR54" s="163"/>
      <c r="PZS54" s="163"/>
      <c r="PZT54" s="163"/>
      <c r="PZU54" s="163"/>
      <c r="PZV54" s="163"/>
      <c r="PZW54" s="163"/>
      <c r="PZX54" s="163"/>
      <c r="PZY54" s="163"/>
      <c r="PZZ54" s="163"/>
      <c r="QAA54" s="163"/>
      <c r="QAB54" s="163"/>
      <c r="QAC54" s="163"/>
      <c r="QAD54" s="163"/>
      <c r="QAE54" s="163"/>
      <c r="QAF54" s="163"/>
      <c r="QAG54" s="163"/>
      <c r="QAH54" s="163"/>
      <c r="QAI54" s="163"/>
      <c r="QAJ54" s="163"/>
      <c r="QAK54" s="163"/>
      <c r="QAL54" s="163"/>
      <c r="QAM54" s="163"/>
      <c r="QAN54" s="163"/>
      <c r="QAO54" s="163"/>
      <c r="QAP54" s="163"/>
      <c r="QAQ54" s="163"/>
      <c r="QAR54" s="163"/>
      <c r="QAS54" s="163"/>
      <c r="QAT54" s="163"/>
      <c r="QAU54" s="163"/>
      <c r="QAV54" s="163"/>
      <c r="QAW54" s="163"/>
      <c r="QAX54" s="163"/>
      <c r="QAY54" s="163"/>
      <c r="QAZ54" s="163"/>
      <c r="QBA54" s="163"/>
      <c r="QBB54" s="163"/>
      <c r="QBC54" s="163"/>
      <c r="QBD54" s="163"/>
      <c r="QBE54" s="163"/>
      <c r="QBF54" s="163"/>
      <c r="QBG54" s="163"/>
      <c r="QBH54" s="163"/>
      <c r="QBI54" s="163"/>
      <c r="QBJ54" s="163"/>
      <c r="QBK54" s="163"/>
      <c r="QBL54" s="163"/>
      <c r="QBM54" s="163"/>
      <c r="QBN54" s="163"/>
      <c r="QBO54" s="163"/>
      <c r="QBP54" s="163"/>
      <c r="QBQ54" s="163"/>
      <c r="QBR54" s="163"/>
      <c r="QBS54" s="163"/>
      <c r="QBT54" s="163"/>
      <c r="QBU54" s="163"/>
      <c r="QBV54" s="163"/>
      <c r="QBW54" s="163"/>
      <c r="QBX54" s="163"/>
      <c r="QBY54" s="163"/>
      <c r="QBZ54" s="163"/>
      <c r="QCA54" s="163"/>
      <c r="QCB54" s="163"/>
      <c r="QCC54" s="163"/>
      <c r="QCD54" s="163"/>
      <c r="QCE54" s="163"/>
      <c r="QCF54" s="163"/>
      <c r="QCG54" s="163"/>
      <c r="QCH54" s="163"/>
      <c r="QCI54" s="163"/>
      <c r="QCJ54" s="163"/>
      <c r="QCK54" s="163"/>
      <c r="QCL54" s="163"/>
      <c r="QCM54" s="163"/>
      <c r="QCN54" s="163"/>
      <c r="QCO54" s="163"/>
      <c r="QCP54" s="163"/>
      <c r="QCQ54" s="163"/>
      <c r="QCR54" s="163"/>
      <c r="QCS54" s="163"/>
      <c r="QCT54" s="163"/>
      <c r="QCU54" s="163"/>
      <c r="QCV54" s="163"/>
      <c r="QCW54" s="163"/>
      <c r="QCX54" s="163"/>
      <c r="QCY54" s="163"/>
      <c r="QCZ54" s="163"/>
      <c r="QDA54" s="163"/>
      <c r="QDB54" s="163"/>
      <c r="QDC54" s="163"/>
      <c r="QDD54" s="163"/>
      <c r="QDE54" s="163"/>
      <c r="QDF54" s="163"/>
      <c r="QDG54" s="163"/>
      <c r="QDH54" s="163"/>
      <c r="QDI54" s="163"/>
      <c r="QDJ54" s="163"/>
      <c r="QDK54" s="163"/>
      <c r="QDL54" s="163"/>
      <c r="QDM54" s="163"/>
      <c r="QDN54" s="163"/>
      <c r="QDO54" s="163"/>
      <c r="QDP54" s="163"/>
      <c r="QDQ54" s="163"/>
      <c r="QDR54" s="163"/>
      <c r="QDS54" s="163"/>
      <c r="QDT54" s="163"/>
      <c r="QDU54" s="163"/>
      <c r="QDV54" s="163"/>
      <c r="QDW54" s="163"/>
      <c r="QDX54" s="163"/>
      <c r="QDY54" s="163"/>
      <c r="QDZ54" s="163"/>
      <c r="QEA54" s="163"/>
      <c r="QEB54" s="163"/>
      <c r="QEC54" s="163"/>
      <c r="QED54" s="163"/>
      <c r="QEE54" s="163"/>
      <c r="QEF54" s="163"/>
      <c r="QEG54" s="163"/>
      <c r="QEH54" s="163"/>
      <c r="QEI54" s="163"/>
      <c r="QEJ54" s="163"/>
      <c r="QEK54" s="163"/>
      <c r="QEL54" s="163"/>
      <c r="QEM54" s="163"/>
      <c r="QEN54" s="163"/>
      <c r="QEO54" s="163"/>
      <c r="QEP54" s="163"/>
      <c r="QEQ54" s="163"/>
      <c r="QER54" s="163"/>
      <c r="QES54" s="163"/>
      <c r="QET54" s="163"/>
      <c r="QEU54" s="163"/>
      <c r="QEV54" s="163"/>
      <c r="QEW54" s="163"/>
      <c r="QEX54" s="163"/>
      <c r="QEY54" s="163"/>
      <c r="QEZ54" s="163"/>
      <c r="QFA54" s="163"/>
      <c r="QFB54" s="163"/>
      <c r="QFC54" s="163"/>
      <c r="QFD54" s="163"/>
      <c r="QFE54" s="163"/>
      <c r="QFF54" s="163"/>
      <c r="QFG54" s="163"/>
      <c r="QFH54" s="163"/>
      <c r="QFI54" s="163"/>
      <c r="QFJ54" s="163"/>
      <c r="QFK54" s="163"/>
      <c r="QFL54" s="163"/>
      <c r="QFM54" s="163"/>
      <c r="QFN54" s="163"/>
      <c r="QFO54" s="163"/>
      <c r="QFP54" s="163"/>
      <c r="QFQ54" s="163"/>
      <c r="QFR54" s="163"/>
      <c r="QFS54" s="163"/>
      <c r="QFT54" s="163"/>
      <c r="QFU54" s="163"/>
      <c r="QFV54" s="163"/>
      <c r="QFW54" s="163"/>
      <c r="QFX54" s="163"/>
      <c r="QFY54" s="163"/>
      <c r="QFZ54" s="163"/>
      <c r="QGA54" s="163"/>
      <c r="QGB54" s="163"/>
      <c r="QGC54" s="163"/>
      <c r="QGD54" s="163"/>
      <c r="QGE54" s="163"/>
      <c r="QGF54" s="163"/>
      <c r="QGG54" s="163"/>
      <c r="QGH54" s="163"/>
      <c r="QGI54" s="163"/>
      <c r="QGJ54" s="163"/>
      <c r="QGK54" s="163"/>
      <c r="QGL54" s="163"/>
      <c r="QGM54" s="163"/>
      <c r="QGN54" s="163"/>
      <c r="QGO54" s="163"/>
      <c r="QGP54" s="163"/>
      <c r="QGQ54" s="163"/>
      <c r="QGR54" s="163"/>
      <c r="QGS54" s="163"/>
      <c r="QGT54" s="163"/>
      <c r="QGU54" s="163"/>
      <c r="QGV54" s="163"/>
      <c r="QGW54" s="163"/>
      <c r="QGX54" s="163"/>
      <c r="QGY54" s="163"/>
      <c r="QGZ54" s="163"/>
      <c r="QHA54" s="163"/>
      <c r="QHB54" s="163"/>
      <c r="QHC54" s="163"/>
      <c r="QHD54" s="163"/>
      <c r="QHE54" s="163"/>
      <c r="QHF54" s="163"/>
      <c r="QHG54" s="163"/>
      <c r="QHH54" s="163"/>
      <c r="QHI54" s="163"/>
      <c r="QHJ54" s="163"/>
      <c r="QHK54" s="163"/>
      <c r="QHL54" s="163"/>
      <c r="QHM54" s="163"/>
      <c r="QHN54" s="163"/>
      <c r="QHO54" s="163"/>
      <c r="QHP54" s="163"/>
      <c r="QHQ54" s="163"/>
      <c r="QHR54" s="163"/>
      <c r="QHS54" s="163"/>
      <c r="QHT54" s="163"/>
      <c r="QHU54" s="163"/>
      <c r="QHV54" s="163"/>
      <c r="QHW54" s="163"/>
      <c r="QHX54" s="163"/>
      <c r="QHY54" s="163"/>
      <c r="QHZ54" s="163"/>
      <c r="QIA54" s="163"/>
      <c r="QIB54" s="163"/>
      <c r="QIC54" s="163"/>
      <c r="QID54" s="163"/>
      <c r="QIE54" s="163"/>
      <c r="QIF54" s="163"/>
      <c r="QIG54" s="163"/>
      <c r="QIH54" s="163"/>
      <c r="QII54" s="163"/>
      <c r="QIJ54" s="163"/>
      <c r="QIK54" s="163"/>
      <c r="QIL54" s="163"/>
      <c r="QIM54" s="163"/>
      <c r="QIN54" s="163"/>
      <c r="QIO54" s="163"/>
      <c r="QIP54" s="163"/>
      <c r="QIQ54" s="163"/>
      <c r="QIR54" s="163"/>
      <c r="QIS54" s="163"/>
      <c r="QIT54" s="163"/>
      <c r="QIU54" s="163"/>
      <c r="QIV54" s="163"/>
      <c r="QIW54" s="163"/>
      <c r="QIX54" s="163"/>
      <c r="QIY54" s="163"/>
      <c r="QIZ54" s="163"/>
      <c r="QJA54" s="163"/>
      <c r="QJB54" s="163"/>
      <c r="QJC54" s="163"/>
      <c r="QJD54" s="163"/>
      <c r="QJE54" s="163"/>
      <c r="QJF54" s="163"/>
      <c r="QJG54" s="163"/>
      <c r="QJH54" s="163"/>
      <c r="QJI54" s="163"/>
      <c r="QJJ54" s="163"/>
      <c r="QJK54" s="163"/>
      <c r="QJL54" s="163"/>
      <c r="QJM54" s="163"/>
      <c r="QJN54" s="163"/>
      <c r="QJO54" s="163"/>
      <c r="QJP54" s="163"/>
      <c r="QJQ54" s="163"/>
      <c r="QJR54" s="163"/>
      <c r="QJS54" s="163"/>
      <c r="QJT54" s="163"/>
      <c r="QJU54" s="163"/>
      <c r="QJV54" s="163"/>
      <c r="QJW54" s="163"/>
      <c r="QJX54" s="163"/>
      <c r="QJY54" s="163"/>
      <c r="QJZ54" s="163"/>
      <c r="QKA54" s="163"/>
      <c r="QKB54" s="163"/>
      <c r="QKC54" s="163"/>
      <c r="QKD54" s="163"/>
      <c r="QKE54" s="163"/>
      <c r="QKF54" s="163"/>
      <c r="QKG54" s="163"/>
      <c r="QKH54" s="163"/>
      <c r="QKI54" s="163"/>
      <c r="QKJ54" s="163"/>
      <c r="QKK54" s="163"/>
      <c r="QKL54" s="163"/>
      <c r="QKM54" s="163"/>
      <c r="QKN54" s="163"/>
      <c r="QKO54" s="163"/>
      <c r="QKP54" s="163"/>
      <c r="QKQ54" s="163"/>
      <c r="QKR54" s="163"/>
      <c r="QKS54" s="163"/>
      <c r="QKT54" s="163"/>
      <c r="QKU54" s="163"/>
      <c r="QKV54" s="163"/>
      <c r="QKW54" s="163"/>
      <c r="QKX54" s="163"/>
      <c r="QKY54" s="163"/>
      <c r="QKZ54" s="163"/>
      <c r="QLA54" s="163"/>
      <c r="QLB54" s="163"/>
      <c r="QLC54" s="163"/>
      <c r="QLD54" s="163"/>
      <c r="QLE54" s="163"/>
      <c r="QLF54" s="163"/>
      <c r="QLG54" s="163"/>
      <c r="QLH54" s="163"/>
      <c r="QLI54" s="163"/>
      <c r="QLJ54" s="163"/>
      <c r="QLK54" s="163"/>
      <c r="QLL54" s="163"/>
      <c r="QLM54" s="163"/>
      <c r="QLN54" s="163"/>
      <c r="QLO54" s="163"/>
      <c r="QLP54" s="163"/>
      <c r="QLQ54" s="163"/>
      <c r="QLR54" s="163"/>
      <c r="QLS54" s="163"/>
      <c r="QLT54" s="163"/>
      <c r="QLU54" s="163"/>
      <c r="QLV54" s="163"/>
      <c r="QLW54" s="163"/>
      <c r="QLX54" s="163"/>
      <c r="QLY54" s="163"/>
      <c r="QLZ54" s="163"/>
      <c r="QMA54" s="163"/>
      <c r="QMB54" s="163"/>
      <c r="QMC54" s="163"/>
      <c r="QMD54" s="163"/>
      <c r="QME54" s="163"/>
      <c r="QMF54" s="163"/>
      <c r="QMG54" s="163"/>
      <c r="QMH54" s="163"/>
      <c r="QMI54" s="163"/>
      <c r="QMJ54" s="163"/>
      <c r="QMK54" s="163"/>
      <c r="QML54" s="163"/>
      <c r="QMM54" s="163"/>
      <c r="QMN54" s="163"/>
      <c r="QMO54" s="163"/>
      <c r="QMP54" s="163"/>
      <c r="QMQ54" s="163"/>
      <c r="QMR54" s="163"/>
      <c r="QMS54" s="163"/>
      <c r="QMT54" s="163"/>
      <c r="QMU54" s="163"/>
      <c r="QMV54" s="163"/>
      <c r="QMW54" s="163"/>
      <c r="QMX54" s="163"/>
      <c r="QMY54" s="163"/>
      <c r="QMZ54" s="163"/>
      <c r="QNA54" s="163"/>
      <c r="QNB54" s="163"/>
      <c r="QNC54" s="163"/>
      <c r="QND54" s="163"/>
      <c r="QNE54" s="163"/>
      <c r="QNF54" s="163"/>
      <c r="QNG54" s="163"/>
      <c r="QNH54" s="163"/>
      <c r="QNI54" s="163"/>
      <c r="QNJ54" s="163"/>
      <c r="QNK54" s="163"/>
      <c r="QNL54" s="163"/>
      <c r="QNM54" s="163"/>
      <c r="QNN54" s="163"/>
      <c r="QNO54" s="163"/>
      <c r="QNP54" s="163"/>
      <c r="QNQ54" s="163"/>
      <c r="QNR54" s="163"/>
      <c r="QNS54" s="163"/>
      <c r="QNT54" s="163"/>
      <c r="QNU54" s="163"/>
      <c r="QNV54" s="163"/>
      <c r="QNW54" s="163"/>
      <c r="QNX54" s="163"/>
      <c r="QNY54" s="163"/>
      <c r="QNZ54" s="163"/>
      <c r="QOA54" s="163"/>
      <c r="QOB54" s="163"/>
      <c r="QOC54" s="163"/>
      <c r="QOD54" s="163"/>
      <c r="QOE54" s="163"/>
      <c r="QOF54" s="163"/>
      <c r="QOG54" s="163"/>
      <c r="QOH54" s="163"/>
      <c r="QOI54" s="163"/>
      <c r="QOJ54" s="163"/>
      <c r="QOK54" s="163"/>
      <c r="QOL54" s="163"/>
      <c r="QOM54" s="163"/>
      <c r="QON54" s="163"/>
      <c r="QOO54" s="163"/>
      <c r="QOP54" s="163"/>
      <c r="QOQ54" s="163"/>
      <c r="QOR54" s="163"/>
      <c r="QOS54" s="163"/>
      <c r="QOT54" s="163"/>
      <c r="QOU54" s="163"/>
      <c r="QOV54" s="163"/>
      <c r="QOW54" s="163"/>
      <c r="QOX54" s="163"/>
      <c r="QOY54" s="163"/>
      <c r="QOZ54" s="163"/>
      <c r="QPA54" s="163"/>
      <c r="QPB54" s="163"/>
      <c r="QPC54" s="163"/>
      <c r="QPD54" s="163"/>
      <c r="QPE54" s="163"/>
      <c r="QPF54" s="163"/>
      <c r="QPG54" s="163"/>
      <c r="QPH54" s="163"/>
      <c r="QPI54" s="163"/>
      <c r="QPJ54" s="163"/>
      <c r="QPK54" s="163"/>
      <c r="QPL54" s="163"/>
      <c r="QPM54" s="163"/>
      <c r="QPN54" s="163"/>
      <c r="QPO54" s="163"/>
      <c r="QPP54" s="163"/>
      <c r="QPQ54" s="163"/>
      <c r="QPR54" s="163"/>
      <c r="QPS54" s="163"/>
      <c r="QPT54" s="163"/>
      <c r="QPU54" s="163"/>
      <c r="QPV54" s="163"/>
      <c r="QPW54" s="163"/>
      <c r="QPX54" s="163"/>
      <c r="QPY54" s="163"/>
      <c r="QPZ54" s="163"/>
      <c r="QQA54" s="163"/>
      <c r="QQB54" s="163"/>
      <c r="QQC54" s="163"/>
      <c r="QQD54" s="163"/>
      <c r="QQE54" s="163"/>
      <c r="QQF54" s="163"/>
      <c r="QQG54" s="163"/>
      <c r="QQH54" s="163"/>
      <c r="QQI54" s="163"/>
      <c r="QQJ54" s="163"/>
      <c r="QQK54" s="163"/>
      <c r="QQL54" s="163"/>
      <c r="QQM54" s="163"/>
      <c r="QQN54" s="163"/>
      <c r="QQO54" s="163"/>
      <c r="QQP54" s="163"/>
      <c r="QQQ54" s="163"/>
      <c r="QQR54" s="163"/>
      <c r="QQS54" s="163"/>
      <c r="QQT54" s="163"/>
      <c r="QQU54" s="163"/>
      <c r="QQV54" s="163"/>
      <c r="QQW54" s="163"/>
      <c r="QQX54" s="163"/>
      <c r="QQY54" s="163"/>
      <c r="QQZ54" s="163"/>
      <c r="QRA54" s="163"/>
      <c r="QRB54" s="163"/>
      <c r="QRC54" s="163"/>
      <c r="QRD54" s="163"/>
      <c r="QRE54" s="163"/>
      <c r="QRF54" s="163"/>
      <c r="QRG54" s="163"/>
      <c r="QRH54" s="163"/>
      <c r="QRI54" s="163"/>
      <c r="QRJ54" s="163"/>
      <c r="QRK54" s="163"/>
      <c r="QRL54" s="163"/>
      <c r="QRM54" s="163"/>
      <c r="QRN54" s="163"/>
      <c r="QRO54" s="163"/>
      <c r="QRP54" s="163"/>
      <c r="QRQ54" s="163"/>
      <c r="QRR54" s="163"/>
      <c r="QRS54" s="163"/>
      <c r="QRT54" s="163"/>
      <c r="QRU54" s="163"/>
      <c r="QRV54" s="163"/>
      <c r="QRW54" s="163"/>
      <c r="QRX54" s="163"/>
      <c r="QRY54" s="163"/>
      <c r="QRZ54" s="163"/>
      <c r="QSA54" s="163"/>
      <c r="QSB54" s="163"/>
      <c r="QSC54" s="163"/>
      <c r="QSD54" s="163"/>
      <c r="QSE54" s="163"/>
      <c r="QSF54" s="163"/>
      <c r="QSG54" s="163"/>
      <c r="QSH54" s="163"/>
      <c r="QSI54" s="163"/>
      <c r="QSJ54" s="163"/>
      <c r="QSK54" s="163"/>
      <c r="QSL54" s="163"/>
      <c r="QSM54" s="163"/>
      <c r="QSN54" s="163"/>
      <c r="QSO54" s="163"/>
      <c r="QSP54" s="163"/>
      <c r="QSQ54" s="163"/>
      <c r="QSR54" s="163"/>
      <c r="QSS54" s="163"/>
      <c r="QST54" s="163"/>
      <c r="QSU54" s="163"/>
      <c r="QSV54" s="163"/>
      <c r="QSW54" s="163"/>
      <c r="QSX54" s="163"/>
      <c r="QSY54" s="163"/>
      <c r="QSZ54" s="163"/>
      <c r="QTA54" s="163"/>
      <c r="QTB54" s="163"/>
      <c r="QTC54" s="163"/>
      <c r="QTD54" s="163"/>
      <c r="QTE54" s="163"/>
      <c r="QTF54" s="163"/>
      <c r="QTG54" s="163"/>
      <c r="QTH54" s="163"/>
      <c r="QTI54" s="163"/>
      <c r="QTJ54" s="163"/>
      <c r="QTK54" s="163"/>
      <c r="QTL54" s="163"/>
      <c r="QTM54" s="163"/>
      <c r="QTN54" s="163"/>
      <c r="QTO54" s="163"/>
      <c r="QTP54" s="163"/>
      <c r="QTQ54" s="163"/>
      <c r="QTR54" s="163"/>
      <c r="QTS54" s="163"/>
      <c r="QTT54" s="163"/>
      <c r="QTU54" s="163"/>
      <c r="QTV54" s="163"/>
      <c r="QTW54" s="163"/>
      <c r="QTX54" s="163"/>
      <c r="QTY54" s="163"/>
      <c r="QTZ54" s="163"/>
      <c r="QUA54" s="163"/>
      <c r="QUB54" s="163"/>
      <c r="QUC54" s="163"/>
      <c r="QUD54" s="163"/>
      <c r="QUE54" s="163"/>
      <c r="QUF54" s="163"/>
      <c r="QUG54" s="163"/>
      <c r="QUH54" s="163"/>
      <c r="QUI54" s="163"/>
      <c r="QUJ54" s="163"/>
      <c r="QUK54" s="163"/>
      <c r="QUL54" s="163"/>
      <c r="QUM54" s="163"/>
      <c r="QUN54" s="163"/>
      <c r="QUO54" s="163"/>
      <c r="QUP54" s="163"/>
      <c r="QUQ54" s="163"/>
      <c r="QUR54" s="163"/>
      <c r="QUS54" s="163"/>
      <c r="QUT54" s="163"/>
      <c r="QUU54" s="163"/>
      <c r="QUV54" s="163"/>
      <c r="QUW54" s="163"/>
      <c r="QUX54" s="163"/>
      <c r="QUY54" s="163"/>
      <c r="QUZ54" s="163"/>
      <c r="QVA54" s="163"/>
      <c r="QVB54" s="163"/>
      <c r="QVC54" s="163"/>
      <c r="QVD54" s="163"/>
      <c r="QVE54" s="163"/>
      <c r="QVF54" s="163"/>
      <c r="QVG54" s="163"/>
      <c r="QVH54" s="163"/>
      <c r="QVI54" s="163"/>
      <c r="QVJ54" s="163"/>
      <c r="QVK54" s="163"/>
      <c r="QVL54" s="163"/>
      <c r="QVM54" s="163"/>
      <c r="QVN54" s="163"/>
      <c r="QVO54" s="163"/>
      <c r="QVP54" s="163"/>
      <c r="QVQ54" s="163"/>
      <c r="QVR54" s="163"/>
      <c r="QVS54" s="163"/>
      <c r="QVT54" s="163"/>
      <c r="QVU54" s="163"/>
      <c r="QVV54" s="163"/>
      <c r="QVW54" s="163"/>
      <c r="QVX54" s="163"/>
      <c r="QVY54" s="163"/>
      <c r="QVZ54" s="163"/>
      <c r="QWA54" s="163"/>
      <c r="QWB54" s="163"/>
      <c r="QWC54" s="163"/>
      <c r="QWD54" s="163"/>
      <c r="QWE54" s="163"/>
      <c r="QWF54" s="163"/>
      <c r="QWG54" s="163"/>
      <c r="QWH54" s="163"/>
      <c r="QWI54" s="163"/>
      <c r="QWJ54" s="163"/>
      <c r="QWK54" s="163"/>
      <c r="QWL54" s="163"/>
      <c r="QWM54" s="163"/>
      <c r="QWN54" s="163"/>
      <c r="QWO54" s="163"/>
      <c r="QWP54" s="163"/>
      <c r="QWQ54" s="163"/>
      <c r="QWR54" s="163"/>
      <c r="QWS54" s="163"/>
      <c r="QWT54" s="163"/>
      <c r="QWU54" s="163"/>
      <c r="QWV54" s="163"/>
      <c r="QWW54" s="163"/>
      <c r="QWX54" s="163"/>
      <c r="QWY54" s="163"/>
      <c r="QWZ54" s="163"/>
      <c r="QXA54" s="163"/>
      <c r="QXB54" s="163"/>
      <c r="QXC54" s="163"/>
      <c r="QXD54" s="163"/>
      <c r="QXE54" s="163"/>
      <c r="QXF54" s="163"/>
      <c r="QXG54" s="163"/>
      <c r="QXH54" s="163"/>
      <c r="QXI54" s="163"/>
      <c r="QXJ54" s="163"/>
      <c r="QXK54" s="163"/>
      <c r="QXL54" s="163"/>
      <c r="QXM54" s="163"/>
      <c r="QXN54" s="163"/>
      <c r="QXO54" s="163"/>
      <c r="QXP54" s="163"/>
      <c r="QXQ54" s="163"/>
      <c r="QXR54" s="163"/>
      <c r="QXS54" s="163"/>
      <c r="QXT54" s="163"/>
      <c r="QXU54" s="163"/>
      <c r="QXV54" s="163"/>
      <c r="QXW54" s="163"/>
      <c r="QXX54" s="163"/>
      <c r="QXY54" s="163"/>
      <c r="QXZ54" s="163"/>
      <c r="QYA54" s="163"/>
      <c r="QYB54" s="163"/>
      <c r="QYC54" s="163"/>
      <c r="QYD54" s="163"/>
      <c r="QYE54" s="163"/>
      <c r="QYF54" s="163"/>
      <c r="QYG54" s="163"/>
      <c r="QYH54" s="163"/>
      <c r="QYI54" s="163"/>
      <c r="QYJ54" s="163"/>
      <c r="QYK54" s="163"/>
      <c r="QYL54" s="163"/>
      <c r="QYM54" s="163"/>
      <c r="QYN54" s="163"/>
      <c r="QYO54" s="163"/>
      <c r="QYP54" s="163"/>
      <c r="QYQ54" s="163"/>
      <c r="QYR54" s="163"/>
      <c r="QYS54" s="163"/>
      <c r="QYT54" s="163"/>
      <c r="QYU54" s="163"/>
      <c r="QYV54" s="163"/>
      <c r="QYW54" s="163"/>
      <c r="QYX54" s="163"/>
      <c r="QYY54" s="163"/>
      <c r="QYZ54" s="163"/>
      <c r="QZA54" s="163"/>
      <c r="QZB54" s="163"/>
      <c r="QZC54" s="163"/>
      <c r="QZD54" s="163"/>
      <c r="QZE54" s="163"/>
      <c r="QZF54" s="163"/>
      <c r="QZG54" s="163"/>
      <c r="QZH54" s="163"/>
      <c r="QZI54" s="163"/>
      <c r="QZJ54" s="163"/>
      <c r="QZK54" s="163"/>
      <c r="QZL54" s="163"/>
      <c r="QZM54" s="163"/>
      <c r="QZN54" s="163"/>
      <c r="QZO54" s="163"/>
      <c r="QZP54" s="163"/>
      <c r="QZQ54" s="163"/>
      <c r="QZR54" s="163"/>
      <c r="QZS54" s="163"/>
      <c r="QZT54" s="163"/>
      <c r="QZU54" s="163"/>
      <c r="QZV54" s="163"/>
      <c r="QZW54" s="163"/>
      <c r="QZX54" s="163"/>
      <c r="QZY54" s="163"/>
      <c r="QZZ54" s="163"/>
      <c r="RAA54" s="163"/>
      <c r="RAB54" s="163"/>
      <c r="RAC54" s="163"/>
      <c r="RAD54" s="163"/>
      <c r="RAE54" s="163"/>
      <c r="RAF54" s="163"/>
      <c r="RAG54" s="163"/>
      <c r="RAH54" s="163"/>
      <c r="RAI54" s="163"/>
      <c r="RAJ54" s="163"/>
      <c r="RAK54" s="163"/>
      <c r="RAL54" s="163"/>
      <c r="RAM54" s="163"/>
      <c r="RAN54" s="163"/>
      <c r="RAO54" s="163"/>
      <c r="RAP54" s="163"/>
      <c r="RAQ54" s="163"/>
      <c r="RAR54" s="163"/>
      <c r="RAS54" s="163"/>
      <c r="RAT54" s="163"/>
      <c r="RAU54" s="163"/>
      <c r="RAV54" s="163"/>
      <c r="RAW54" s="163"/>
      <c r="RAX54" s="163"/>
      <c r="RAY54" s="163"/>
      <c r="RAZ54" s="163"/>
      <c r="RBA54" s="163"/>
      <c r="RBB54" s="163"/>
      <c r="RBC54" s="163"/>
      <c r="RBD54" s="163"/>
      <c r="RBE54" s="163"/>
      <c r="RBF54" s="163"/>
      <c r="RBG54" s="163"/>
      <c r="RBH54" s="163"/>
      <c r="RBI54" s="163"/>
      <c r="RBJ54" s="163"/>
      <c r="RBK54" s="163"/>
      <c r="RBL54" s="163"/>
      <c r="RBM54" s="163"/>
      <c r="RBN54" s="163"/>
      <c r="RBO54" s="163"/>
      <c r="RBP54" s="163"/>
      <c r="RBQ54" s="163"/>
      <c r="RBR54" s="163"/>
      <c r="RBS54" s="163"/>
      <c r="RBT54" s="163"/>
      <c r="RBU54" s="163"/>
      <c r="RBV54" s="163"/>
      <c r="RBW54" s="163"/>
      <c r="RBX54" s="163"/>
      <c r="RBY54" s="163"/>
      <c r="RBZ54" s="163"/>
      <c r="RCA54" s="163"/>
      <c r="RCB54" s="163"/>
      <c r="RCC54" s="163"/>
      <c r="RCD54" s="163"/>
      <c r="RCE54" s="163"/>
      <c r="RCF54" s="163"/>
      <c r="RCG54" s="163"/>
      <c r="RCH54" s="163"/>
      <c r="RCI54" s="163"/>
      <c r="RCJ54" s="163"/>
      <c r="RCK54" s="163"/>
      <c r="RCL54" s="163"/>
      <c r="RCM54" s="163"/>
      <c r="RCN54" s="163"/>
      <c r="RCO54" s="163"/>
      <c r="RCP54" s="163"/>
      <c r="RCQ54" s="163"/>
      <c r="RCR54" s="163"/>
      <c r="RCS54" s="163"/>
      <c r="RCT54" s="163"/>
      <c r="RCU54" s="163"/>
      <c r="RCV54" s="163"/>
      <c r="RCW54" s="163"/>
      <c r="RCX54" s="163"/>
      <c r="RCY54" s="163"/>
      <c r="RCZ54" s="163"/>
      <c r="RDA54" s="163"/>
      <c r="RDB54" s="163"/>
      <c r="RDC54" s="163"/>
      <c r="RDD54" s="163"/>
      <c r="RDE54" s="163"/>
      <c r="RDF54" s="163"/>
      <c r="RDG54" s="163"/>
      <c r="RDH54" s="163"/>
      <c r="RDI54" s="163"/>
      <c r="RDJ54" s="163"/>
      <c r="RDK54" s="163"/>
      <c r="RDL54" s="163"/>
      <c r="RDM54" s="163"/>
      <c r="RDN54" s="163"/>
      <c r="RDO54" s="163"/>
      <c r="RDP54" s="163"/>
      <c r="RDQ54" s="163"/>
      <c r="RDR54" s="163"/>
      <c r="RDS54" s="163"/>
      <c r="RDT54" s="163"/>
      <c r="RDU54" s="163"/>
      <c r="RDV54" s="163"/>
      <c r="RDW54" s="163"/>
      <c r="RDX54" s="163"/>
      <c r="RDY54" s="163"/>
      <c r="RDZ54" s="163"/>
      <c r="REA54" s="163"/>
      <c r="REB54" s="163"/>
      <c r="REC54" s="163"/>
      <c r="RED54" s="163"/>
      <c r="REE54" s="163"/>
      <c r="REF54" s="163"/>
      <c r="REG54" s="163"/>
      <c r="REH54" s="163"/>
      <c r="REI54" s="163"/>
      <c r="REJ54" s="163"/>
      <c r="REK54" s="163"/>
      <c r="REL54" s="163"/>
      <c r="REM54" s="163"/>
      <c r="REN54" s="163"/>
      <c r="REO54" s="163"/>
      <c r="REP54" s="163"/>
      <c r="REQ54" s="163"/>
      <c r="RER54" s="163"/>
      <c r="RES54" s="163"/>
      <c r="RET54" s="163"/>
      <c r="REU54" s="163"/>
      <c r="REV54" s="163"/>
      <c r="REW54" s="163"/>
      <c r="REX54" s="163"/>
      <c r="REY54" s="163"/>
      <c r="REZ54" s="163"/>
      <c r="RFA54" s="163"/>
      <c r="RFB54" s="163"/>
      <c r="RFC54" s="163"/>
      <c r="RFD54" s="163"/>
      <c r="RFE54" s="163"/>
      <c r="RFF54" s="163"/>
      <c r="RFG54" s="163"/>
      <c r="RFH54" s="163"/>
      <c r="RFI54" s="163"/>
      <c r="RFJ54" s="163"/>
      <c r="RFK54" s="163"/>
      <c r="RFL54" s="163"/>
      <c r="RFM54" s="163"/>
      <c r="RFN54" s="163"/>
      <c r="RFO54" s="163"/>
      <c r="RFP54" s="163"/>
      <c r="RFQ54" s="163"/>
      <c r="RFR54" s="163"/>
      <c r="RFS54" s="163"/>
      <c r="RFT54" s="163"/>
      <c r="RFU54" s="163"/>
      <c r="RFV54" s="163"/>
      <c r="RFW54" s="163"/>
      <c r="RFX54" s="163"/>
      <c r="RFY54" s="163"/>
      <c r="RFZ54" s="163"/>
      <c r="RGA54" s="163"/>
      <c r="RGB54" s="163"/>
      <c r="RGC54" s="163"/>
      <c r="RGD54" s="163"/>
      <c r="RGE54" s="163"/>
      <c r="RGF54" s="163"/>
      <c r="RGG54" s="163"/>
      <c r="RGH54" s="163"/>
      <c r="RGI54" s="163"/>
      <c r="RGJ54" s="163"/>
      <c r="RGK54" s="163"/>
      <c r="RGL54" s="163"/>
      <c r="RGM54" s="163"/>
      <c r="RGN54" s="163"/>
      <c r="RGO54" s="163"/>
      <c r="RGP54" s="163"/>
      <c r="RGQ54" s="163"/>
      <c r="RGR54" s="163"/>
      <c r="RGS54" s="163"/>
      <c r="RGT54" s="163"/>
      <c r="RGU54" s="163"/>
      <c r="RGV54" s="163"/>
      <c r="RGW54" s="163"/>
      <c r="RGX54" s="163"/>
      <c r="RGY54" s="163"/>
      <c r="RGZ54" s="163"/>
      <c r="RHA54" s="163"/>
      <c r="RHB54" s="163"/>
      <c r="RHC54" s="163"/>
      <c r="RHD54" s="163"/>
      <c r="RHE54" s="163"/>
      <c r="RHF54" s="163"/>
      <c r="RHG54" s="163"/>
      <c r="RHH54" s="163"/>
      <c r="RHI54" s="163"/>
      <c r="RHJ54" s="163"/>
      <c r="RHK54" s="163"/>
      <c r="RHL54" s="163"/>
      <c r="RHM54" s="163"/>
      <c r="RHN54" s="163"/>
      <c r="RHO54" s="163"/>
      <c r="RHP54" s="163"/>
      <c r="RHQ54" s="163"/>
      <c r="RHR54" s="163"/>
      <c r="RHS54" s="163"/>
      <c r="RHT54" s="163"/>
      <c r="RHU54" s="163"/>
      <c r="RHV54" s="163"/>
      <c r="RHW54" s="163"/>
      <c r="RHX54" s="163"/>
      <c r="RHY54" s="163"/>
      <c r="RHZ54" s="163"/>
      <c r="RIA54" s="163"/>
      <c r="RIB54" s="163"/>
      <c r="RIC54" s="163"/>
      <c r="RID54" s="163"/>
      <c r="RIE54" s="163"/>
      <c r="RIF54" s="163"/>
      <c r="RIG54" s="163"/>
      <c r="RIH54" s="163"/>
      <c r="RII54" s="163"/>
      <c r="RIJ54" s="163"/>
      <c r="RIK54" s="163"/>
      <c r="RIL54" s="163"/>
      <c r="RIM54" s="163"/>
      <c r="RIN54" s="163"/>
      <c r="RIO54" s="163"/>
      <c r="RIP54" s="163"/>
      <c r="RIQ54" s="163"/>
      <c r="RIR54" s="163"/>
      <c r="RIS54" s="163"/>
      <c r="RIT54" s="163"/>
      <c r="RIU54" s="163"/>
      <c r="RIV54" s="163"/>
      <c r="RIW54" s="163"/>
      <c r="RIX54" s="163"/>
      <c r="RIY54" s="163"/>
      <c r="RIZ54" s="163"/>
      <c r="RJA54" s="163"/>
      <c r="RJB54" s="163"/>
      <c r="RJC54" s="163"/>
      <c r="RJD54" s="163"/>
      <c r="RJE54" s="163"/>
      <c r="RJF54" s="163"/>
      <c r="RJG54" s="163"/>
      <c r="RJH54" s="163"/>
      <c r="RJI54" s="163"/>
      <c r="RJJ54" s="163"/>
      <c r="RJK54" s="163"/>
      <c r="RJL54" s="163"/>
      <c r="RJM54" s="163"/>
      <c r="RJN54" s="163"/>
      <c r="RJO54" s="163"/>
      <c r="RJP54" s="163"/>
      <c r="RJQ54" s="163"/>
      <c r="RJR54" s="163"/>
      <c r="RJS54" s="163"/>
      <c r="RJT54" s="163"/>
      <c r="RJU54" s="163"/>
      <c r="RJV54" s="163"/>
      <c r="RJW54" s="163"/>
      <c r="RJX54" s="163"/>
      <c r="RJY54" s="163"/>
      <c r="RJZ54" s="163"/>
      <c r="RKA54" s="163"/>
      <c r="RKB54" s="163"/>
      <c r="RKC54" s="163"/>
      <c r="RKD54" s="163"/>
      <c r="RKE54" s="163"/>
      <c r="RKF54" s="163"/>
      <c r="RKG54" s="163"/>
      <c r="RKH54" s="163"/>
      <c r="RKI54" s="163"/>
      <c r="RKJ54" s="163"/>
      <c r="RKK54" s="163"/>
      <c r="RKL54" s="163"/>
      <c r="RKM54" s="163"/>
      <c r="RKN54" s="163"/>
      <c r="RKO54" s="163"/>
      <c r="RKP54" s="163"/>
      <c r="RKQ54" s="163"/>
      <c r="RKR54" s="163"/>
      <c r="RKS54" s="163"/>
      <c r="RKT54" s="163"/>
      <c r="RKU54" s="163"/>
      <c r="RKV54" s="163"/>
      <c r="RKW54" s="163"/>
      <c r="RKX54" s="163"/>
      <c r="RKY54" s="163"/>
      <c r="RKZ54" s="163"/>
      <c r="RLA54" s="163"/>
      <c r="RLB54" s="163"/>
      <c r="RLC54" s="163"/>
      <c r="RLD54" s="163"/>
      <c r="RLE54" s="163"/>
      <c r="RLF54" s="163"/>
      <c r="RLG54" s="163"/>
      <c r="RLH54" s="163"/>
      <c r="RLI54" s="163"/>
      <c r="RLJ54" s="163"/>
      <c r="RLK54" s="163"/>
      <c r="RLL54" s="163"/>
      <c r="RLM54" s="163"/>
      <c r="RLN54" s="163"/>
      <c r="RLO54" s="163"/>
      <c r="RLP54" s="163"/>
      <c r="RLQ54" s="163"/>
      <c r="RLR54" s="163"/>
      <c r="RLS54" s="163"/>
      <c r="RLT54" s="163"/>
      <c r="RLU54" s="163"/>
      <c r="RLV54" s="163"/>
      <c r="RLW54" s="163"/>
      <c r="RLX54" s="163"/>
      <c r="RLY54" s="163"/>
      <c r="RLZ54" s="163"/>
      <c r="RMA54" s="163"/>
      <c r="RMB54" s="163"/>
      <c r="RMC54" s="163"/>
      <c r="RMD54" s="163"/>
      <c r="RME54" s="163"/>
      <c r="RMF54" s="163"/>
      <c r="RMG54" s="163"/>
      <c r="RMH54" s="163"/>
      <c r="RMI54" s="163"/>
      <c r="RMJ54" s="163"/>
      <c r="RMK54" s="163"/>
      <c r="RML54" s="163"/>
      <c r="RMM54" s="163"/>
      <c r="RMN54" s="163"/>
      <c r="RMO54" s="163"/>
      <c r="RMP54" s="163"/>
      <c r="RMQ54" s="163"/>
      <c r="RMR54" s="163"/>
      <c r="RMS54" s="163"/>
      <c r="RMT54" s="163"/>
      <c r="RMU54" s="163"/>
      <c r="RMV54" s="163"/>
      <c r="RMW54" s="163"/>
      <c r="RMX54" s="163"/>
      <c r="RMY54" s="163"/>
      <c r="RMZ54" s="163"/>
      <c r="RNA54" s="163"/>
      <c r="RNB54" s="163"/>
      <c r="RNC54" s="163"/>
      <c r="RND54" s="163"/>
      <c r="RNE54" s="163"/>
      <c r="RNF54" s="163"/>
      <c r="RNG54" s="163"/>
      <c r="RNH54" s="163"/>
      <c r="RNI54" s="163"/>
      <c r="RNJ54" s="163"/>
      <c r="RNK54" s="163"/>
      <c r="RNL54" s="163"/>
      <c r="RNM54" s="163"/>
      <c r="RNN54" s="163"/>
      <c r="RNO54" s="163"/>
      <c r="RNP54" s="163"/>
      <c r="RNQ54" s="163"/>
      <c r="RNR54" s="163"/>
      <c r="RNS54" s="163"/>
      <c r="RNT54" s="163"/>
      <c r="RNU54" s="163"/>
      <c r="RNV54" s="163"/>
      <c r="RNW54" s="163"/>
      <c r="RNX54" s="163"/>
      <c r="RNY54" s="163"/>
      <c r="RNZ54" s="163"/>
      <c r="ROA54" s="163"/>
      <c r="ROB54" s="163"/>
      <c r="ROC54" s="163"/>
      <c r="ROD54" s="163"/>
      <c r="ROE54" s="163"/>
      <c r="ROF54" s="163"/>
      <c r="ROG54" s="163"/>
      <c r="ROH54" s="163"/>
      <c r="ROI54" s="163"/>
      <c r="ROJ54" s="163"/>
      <c r="ROK54" s="163"/>
      <c r="ROL54" s="163"/>
      <c r="ROM54" s="163"/>
      <c r="RON54" s="163"/>
      <c r="ROO54" s="163"/>
      <c r="ROP54" s="163"/>
      <c r="ROQ54" s="163"/>
      <c r="ROR54" s="163"/>
      <c r="ROS54" s="163"/>
      <c r="ROT54" s="163"/>
      <c r="ROU54" s="163"/>
      <c r="ROV54" s="163"/>
      <c r="ROW54" s="163"/>
      <c r="ROX54" s="163"/>
      <c r="ROY54" s="163"/>
      <c r="ROZ54" s="163"/>
      <c r="RPA54" s="163"/>
      <c r="RPB54" s="163"/>
      <c r="RPC54" s="163"/>
      <c r="RPD54" s="163"/>
      <c r="RPE54" s="163"/>
      <c r="RPF54" s="163"/>
      <c r="RPG54" s="163"/>
      <c r="RPH54" s="163"/>
      <c r="RPI54" s="163"/>
      <c r="RPJ54" s="163"/>
      <c r="RPK54" s="163"/>
      <c r="RPL54" s="163"/>
      <c r="RPM54" s="163"/>
      <c r="RPN54" s="163"/>
      <c r="RPO54" s="163"/>
      <c r="RPP54" s="163"/>
      <c r="RPQ54" s="163"/>
      <c r="RPR54" s="163"/>
      <c r="RPS54" s="163"/>
      <c r="RPT54" s="163"/>
      <c r="RPU54" s="163"/>
      <c r="RPV54" s="163"/>
      <c r="RPW54" s="163"/>
      <c r="RPX54" s="163"/>
      <c r="RPY54" s="163"/>
      <c r="RPZ54" s="163"/>
      <c r="RQA54" s="163"/>
      <c r="RQB54" s="163"/>
      <c r="RQC54" s="163"/>
      <c r="RQD54" s="163"/>
      <c r="RQE54" s="163"/>
      <c r="RQF54" s="163"/>
      <c r="RQG54" s="163"/>
      <c r="RQH54" s="163"/>
      <c r="RQI54" s="163"/>
      <c r="RQJ54" s="163"/>
      <c r="RQK54" s="163"/>
      <c r="RQL54" s="163"/>
      <c r="RQM54" s="163"/>
      <c r="RQN54" s="163"/>
      <c r="RQO54" s="163"/>
      <c r="RQP54" s="163"/>
      <c r="RQQ54" s="163"/>
      <c r="RQR54" s="163"/>
      <c r="RQS54" s="163"/>
      <c r="RQT54" s="163"/>
      <c r="RQU54" s="163"/>
      <c r="RQV54" s="163"/>
      <c r="RQW54" s="163"/>
      <c r="RQX54" s="163"/>
      <c r="RQY54" s="163"/>
      <c r="RQZ54" s="163"/>
      <c r="RRA54" s="163"/>
      <c r="RRB54" s="163"/>
      <c r="RRC54" s="163"/>
      <c r="RRD54" s="163"/>
      <c r="RRE54" s="163"/>
      <c r="RRF54" s="163"/>
      <c r="RRG54" s="163"/>
      <c r="RRH54" s="163"/>
      <c r="RRI54" s="163"/>
      <c r="RRJ54" s="163"/>
      <c r="RRK54" s="163"/>
      <c r="RRL54" s="163"/>
      <c r="RRM54" s="163"/>
      <c r="RRN54" s="163"/>
      <c r="RRO54" s="163"/>
      <c r="RRP54" s="163"/>
      <c r="RRQ54" s="163"/>
      <c r="RRR54" s="163"/>
      <c r="RRS54" s="163"/>
      <c r="RRT54" s="163"/>
      <c r="RRU54" s="163"/>
      <c r="RRV54" s="163"/>
      <c r="RRW54" s="163"/>
      <c r="RRX54" s="163"/>
      <c r="RRY54" s="163"/>
      <c r="RRZ54" s="163"/>
      <c r="RSA54" s="163"/>
      <c r="RSB54" s="163"/>
      <c r="RSC54" s="163"/>
      <c r="RSD54" s="163"/>
      <c r="RSE54" s="163"/>
      <c r="RSF54" s="163"/>
      <c r="RSG54" s="163"/>
      <c r="RSH54" s="163"/>
      <c r="RSI54" s="163"/>
      <c r="RSJ54" s="163"/>
      <c r="RSK54" s="163"/>
      <c r="RSL54" s="163"/>
      <c r="RSM54" s="163"/>
      <c r="RSN54" s="163"/>
      <c r="RSO54" s="163"/>
      <c r="RSP54" s="163"/>
      <c r="RSQ54" s="163"/>
      <c r="RSR54" s="163"/>
      <c r="RSS54" s="163"/>
      <c r="RST54" s="163"/>
      <c r="RSU54" s="163"/>
      <c r="RSV54" s="163"/>
      <c r="RSW54" s="163"/>
      <c r="RSX54" s="163"/>
      <c r="RSY54" s="163"/>
      <c r="RSZ54" s="163"/>
      <c r="RTA54" s="163"/>
      <c r="RTB54" s="163"/>
      <c r="RTC54" s="163"/>
      <c r="RTD54" s="163"/>
      <c r="RTE54" s="163"/>
      <c r="RTF54" s="163"/>
      <c r="RTG54" s="163"/>
      <c r="RTH54" s="163"/>
      <c r="RTI54" s="163"/>
      <c r="RTJ54" s="163"/>
      <c r="RTK54" s="163"/>
      <c r="RTL54" s="163"/>
      <c r="RTM54" s="163"/>
      <c r="RTN54" s="163"/>
      <c r="RTO54" s="163"/>
      <c r="RTP54" s="163"/>
      <c r="RTQ54" s="163"/>
      <c r="RTR54" s="163"/>
      <c r="RTS54" s="163"/>
      <c r="RTT54" s="163"/>
      <c r="RTU54" s="163"/>
      <c r="RTV54" s="163"/>
      <c r="RTW54" s="163"/>
      <c r="RTX54" s="163"/>
      <c r="RTY54" s="163"/>
      <c r="RTZ54" s="163"/>
      <c r="RUA54" s="163"/>
      <c r="RUB54" s="163"/>
      <c r="RUC54" s="163"/>
      <c r="RUD54" s="163"/>
      <c r="RUE54" s="163"/>
      <c r="RUF54" s="163"/>
      <c r="RUG54" s="163"/>
      <c r="RUH54" s="163"/>
      <c r="RUI54" s="163"/>
      <c r="RUJ54" s="163"/>
      <c r="RUK54" s="163"/>
      <c r="RUL54" s="163"/>
      <c r="RUM54" s="163"/>
      <c r="RUN54" s="163"/>
      <c r="RUO54" s="163"/>
      <c r="RUP54" s="163"/>
      <c r="RUQ54" s="163"/>
      <c r="RUR54" s="163"/>
      <c r="RUS54" s="163"/>
      <c r="RUT54" s="163"/>
      <c r="RUU54" s="163"/>
      <c r="RUV54" s="163"/>
      <c r="RUW54" s="163"/>
      <c r="RUX54" s="163"/>
      <c r="RUY54" s="163"/>
      <c r="RUZ54" s="163"/>
      <c r="RVA54" s="163"/>
      <c r="RVB54" s="163"/>
      <c r="RVC54" s="163"/>
      <c r="RVD54" s="163"/>
      <c r="RVE54" s="163"/>
      <c r="RVF54" s="163"/>
      <c r="RVG54" s="163"/>
      <c r="RVH54" s="163"/>
      <c r="RVI54" s="163"/>
      <c r="RVJ54" s="163"/>
      <c r="RVK54" s="163"/>
      <c r="RVL54" s="163"/>
      <c r="RVM54" s="163"/>
      <c r="RVN54" s="163"/>
      <c r="RVO54" s="163"/>
      <c r="RVP54" s="163"/>
      <c r="RVQ54" s="163"/>
      <c r="RVR54" s="163"/>
      <c r="RVS54" s="163"/>
      <c r="RVT54" s="163"/>
      <c r="RVU54" s="163"/>
      <c r="RVV54" s="163"/>
      <c r="RVW54" s="163"/>
      <c r="RVX54" s="163"/>
      <c r="RVY54" s="163"/>
      <c r="RVZ54" s="163"/>
      <c r="RWA54" s="163"/>
      <c r="RWB54" s="163"/>
      <c r="RWC54" s="163"/>
      <c r="RWD54" s="163"/>
      <c r="RWE54" s="163"/>
      <c r="RWF54" s="163"/>
      <c r="RWG54" s="163"/>
      <c r="RWH54" s="163"/>
      <c r="RWI54" s="163"/>
      <c r="RWJ54" s="163"/>
      <c r="RWK54" s="163"/>
      <c r="RWL54" s="163"/>
      <c r="RWM54" s="163"/>
      <c r="RWN54" s="163"/>
      <c r="RWO54" s="163"/>
      <c r="RWP54" s="163"/>
      <c r="RWQ54" s="163"/>
      <c r="RWR54" s="163"/>
      <c r="RWS54" s="163"/>
      <c r="RWT54" s="163"/>
      <c r="RWU54" s="163"/>
      <c r="RWV54" s="163"/>
      <c r="RWW54" s="163"/>
      <c r="RWX54" s="163"/>
      <c r="RWY54" s="163"/>
      <c r="RWZ54" s="163"/>
      <c r="RXA54" s="163"/>
      <c r="RXB54" s="163"/>
      <c r="RXC54" s="163"/>
      <c r="RXD54" s="163"/>
      <c r="RXE54" s="163"/>
      <c r="RXF54" s="163"/>
      <c r="RXG54" s="163"/>
      <c r="RXH54" s="163"/>
      <c r="RXI54" s="163"/>
      <c r="RXJ54" s="163"/>
      <c r="RXK54" s="163"/>
      <c r="RXL54" s="163"/>
      <c r="RXM54" s="163"/>
      <c r="RXN54" s="163"/>
      <c r="RXO54" s="163"/>
      <c r="RXP54" s="163"/>
      <c r="RXQ54" s="163"/>
      <c r="RXR54" s="163"/>
      <c r="RXS54" s="163"/>
      <c r="RXT54" s="163"/>
      <c r="RXU54" s="163"/>
      <c r="RXV54" s="163"/>
      <c r="RXW54" s="163"/>
      <c r="RXX54" s="163"/>
      <c r="RXY54" s="163"/>
      <c r="RXZ54" s="163"/>
      <c r="RYA54" s="163"/>
      <c r="RYB54" s="163"/>
      <c r="RYC54" s="163"/>
      <c r="RYD54" s="163"/>
      <c r="RYE54" s="163"/>
      <c r="RYF54" s="163"/>
      <c r="RYG54" s="163"/>
      <c r="RYH54" s="163"/>
      <c r="RYI54" s="163"/>
      <c r="RYJ54" s="163"/>
      <c r="RYK54" s="163"/>
      <c r="RYL54" s="163"/>
      <c r="RYM54" s="163"/>
      <c r="RYN54" s="163"/>
      <c r="RYO54" s="163"/>
      <c r="RYP54" s="163"/>
      <c r="RYQ54" s="163"/>
      <c r="RYR54" s="163"/>
      <c r="RYS54" s="163"/>
      <c r="RYT54" s="163"/>
      <c r="RYU54" s="163"/>
      <c r="RYV54" s="163"/>
      <c r="RYW54" s="163"/>
      <c r="RYX54" s="163"/>
      <c r="RYY54" s="163"/>
      <c r="RYZ54" s="163"/>
      <c r="RZA54" s="163"/>
      <c r="RZB54" s="163"/>
      <c r="RZC54" s="163"/>
      <c r="RZD54" s="163"/>
      <c r="RZE54" s="163"/>
      <c r="RZF54" s="163"/>
      <c r="RZG54" s="163"/>
      <c r="RZH54" s="163"/>
      <c r="RZI54" s="163"/>
      <c r="RZJ54" s="163"/>
      <c r="RZK54" s="163"/>
      <c r="RZL54" s="163"/>
      <c r="RZM54" s="163"/>
      <c r="RZN54" s="163"/>
      <c r="RZO54" s="163"/>
      <c r="RZP54" s="163"/>
      <c r="RZQ54" s="163"/>
      <c r="RZR54" s="163"/>
      <c r="RZS54" s="163"/>
      <c r="RZT54" s="163"/>
      <c r="RZU54" s="163"/>
      <c r="RZV54" s="163"/>
      <c r="RZW54" s="163"/>
      <c r="RZX54" s="163"/>
      <c r="RZY54" s="163"/>
      <c r="RZZ54" s="163"/>
      <c r="SAA54" s="163"/>
      <c r="SAB54" s="163"/>
      <c r="SAC54" s="163"/>
      <c r="SAD54" s="163"/>
      <c r="SAE54" s="163"/>
      <c r="SAF54" s="163"/>
      <c r="SAG54" s="163"/>
      <c r="SAH54" s="163"/>
      <c r="SAI54" s="163"/>
      <c r="SAJ54" s="163"/>
      <c r="SAK54" s="163"/>
      <c r="SAL54" s="163"/>
      <c r="SAM54" s="163"/>
      <c r="SAN54" s="163"/>
      <c r="SAO54" s="163"/>
      <c r="SAP54" s="163"/>
      <c r="SAQ54" s="163"/>
      <c r="SAR54" s="163"/>
      <c r="SAS54" s="163"/>
      <c r="SAT54" s="163"/>
      <c r="SAU54" s="163"/>
      <c r="SAV54" s="163"/>
      <c r="SAW54" s="163"/>
      <c r="SAX54" s="163"/>
      <c r="SAY54" s="163"/>
      <c r="SAZ54" s="163"/>
      <c r="SBA54" s="163"/>
      <c r="SBB54" s="163"/>
      <c r="SBC54" s="163"/>
      <c r="SBD54" s="163"/>
      <c r="SBE54" s="163"/>
      <c r="SBF54" s="163"/>
      <c r="SBG54" s="163"/>
      <c r="SBH54" s="163"/>
      <c r="SBI54" s="163"/>
      <c r="SBJ54" s="163"/>
      <c r="SBK54" s="163"/>
      <c r="SBL54" s="163"/>
      <c r="SBM54" s="163"/>
      <c r="SBN54" s="163"/>
      <c r="SBO54" s="163"/>
      <c r="SBP54" s="163"/>
      <c r="SBQ54" s="163"/>
      <c r="SBR54" s="163"/>
      <c r="SBS54" s="163"/>
      <c r="SBT54" s="163"/>
      <c r="SBU54" s="163"/>
      <c r="SBV54" s="163"/>
      <c r="SBW54" s="163"/>
      <c r="SBX54" s="163"/>
      <c r="SBY54" s="163"/>
      <c r="SBZ54" s="163"/>
      <c r="SCA54" s="163"/>
      <c r="SCB54" s="163"/>
      <c r="SCC54" s="163"/>
      <c r="SCD54" s="163"/>
      <c r="SCE54" s="163"/>
      <c r="SCF54" s="163"/>
      <c r="SCG54" s="163"/>
      <c r="SCH54" s="163"/>
      <c r="SCI54" s="163"/>
      <c r="SCJ54" s="163"/>
      <c r="SCK54" s="163"/>
      <c r="SCL54" s="163"/>
      <c r="SCM54" s="163"/>
      <c r="SCN54" s="163"/>
      <c r="SCO54" s="163"/>
      <c r="SCP54" s="163"/>
      <c r="SCQ54" s="163"/>
      <c r="SCR54" s="163"/>
      <c r="SCS54" s="163"/>
      <c r="SCT54" s="163"/>
      <c r="SCU54" s="163"/>
      <c r="SCV54" s="163"/>
      <c r="SCW54" s="163"/>
      <c r="SCX54" s="163"/>
      <c r="SCY54" s="163"/>
      <c r="SCZ54" s="163"/>
      <c r="SDA54" s="163"/>
      <c r="SDB54" s="163"/>
      <c r="SDC54" s="163"/>
      <c r="SDD54" s="163"/>
      <c r="SDE54" s="163"/>
      <c r="SDF54" s="163"/>
      <c r="SDG54" s="163"/>
      <c r="SDH54" s="163"/>
      <c r="SDI54" s="163"/>
      <c r="SDJ54" s="163"/>
      <c r="SDK54" s="163"/>
      <c r="SDL54" s="163"/>
      <c r="SDM54" s="163"/>
      <c r="SDN54" s="163"/>
      <c r="SDO54" s="163"/>
      <c r="SDP54" s="163"/>
      <c r="SDQ54" s="163"/>
      <c r="SDR54" s="163"/>
      <c r="SDS54" s="163"/>
      <c r="SDT54" s="163"/>
      <c r="SDU54" s="163"/>
      <c r="SDV54" s="163"/>
      <c r="SDW54" s="163"/>
      <c r="SDX54" s="163"/>
      <c r="SDY54" s="163"/>
      <c r="SDZ54" s="163"/>
      <c r="SEA54" s="163"/>
      <c r="SEB54" s="163"/>
      <c r="SEC54" s="163"/>
      <c r="SED54" s="163"/>
      <c r="SEE54" s="163"/>
      <c r="SEF54" s="163"/>
      <c r="SEG54" s="163"/>
      <c r="SEH54" s="163"/>
      <c r="SEI54" s="163"/>
      <c r="SEJ54" s="163"/>
      <c r="SEK54" s="163"/>
      <c r="SEL54" s="163"/>
      <c r="SEM54" s="163"/>
      <c r="SEN54" s="163"/>
      <c r="SEO54" s="163"/>
      <c r="SEP54" s="163"/>
      <c r="SEQ54" s="163"/>
      <c r="SER54" s="163"/>
      <c r="SES54" s="163"/>
      <c r="SET54" s="163"/>
      <c r="SEU54" s="163"/>
      <c r="SEV54" s="163"/>
      <c r="SEW54" s="163"/>
      <c r="SEX54" s="163"/>
      <c r="SEY54" s="163"/>
      <c r="SEZ54" s="163"/>
      <c r="SFA54" s="163"/>
      <c r="SFB54" s="163"/>
      <c r="SFC54" s="163"/>
      <c r="SFD54" s="163"/>
      <c r="SFE54" s="163"/>
      <c r="SFF54" s="163"/>
      <c r="SFG54" s="163"/>
      <c r="SFH54" s="163"/>
      <c r="SFI54" s="163"/>
      <c r="SFJ54" s="163"/>
      <c r="SFK54" s="163"/>
      <c r="SFL54" s="163"/>
      <c r="SFM54" s="163"/>
      <c r="SFN54" s="163"/>
      <c r="SFO54" s="163"/>
      <c r="SFP54" s="163"/>
      <c r="SFQ54" s="163"/>
      <c r="SFR54" s="163"/>
      <c r="SFS54" s="163"/>
      <c r="SFT54" s="163"/>
      <c r="SFU54" s="163"/>
      <c r="SFV54" s="163"/>
      <c r="SFW54" s="163"/>
      <c r="SFX54" s="163"/>
      <c r="SFY54" s="163"/>
      <c r="SFZ54" s="163"/>
      <c r="SGA54" s="163"/>
      <c r="SGB54" s="163"/>
      <c r="SGC54" s="163"/>
      <c r="SGD54" s="163"/>
      <c r="SGE54" s="163"/>
      <c r="SGF54" s="163"/>
      <c r="SGG54" s="163"/>
      <c r="SGH54" s="163"/>
      <c r="SGI54" s="163"/>
      <c r="SGJ54" s="163"/>
      <c r="SGK54" s="163"/>
      <c r="SGL54" s="163"/>
      <c r="SGM54" s="163"/>
      <c r="SGN54" s="163"/>
      <c r="SGO54" s="163"/>
      <c r="SGP54" s="163"/>
      <c r="SGQ54" s="163"/>
      <c r="SGR54" s="163"/>
      <c r="SGS54" s="163"/>
      <c r="SGT54" s="163"/>
      <c r="SGU54" s="163"/>
      <c r="SGV54" s="163"/>
      <c r="SGW54" s="163"/>
      <c r="SGX54" s="163"/>
      <c r="SGY54" s="163"/>
      <c r="SGZ54" s="163"/>
      <c r="SHA54" s="163"/>
      <c r="SHB54" s="163"/>
      <c r="SHC54" s="163"/>
      <c r="SHD54" s="163"/>
      <c r="SHE54" s="163"/>
      <c r="SHF54" s="163"/>
      <c r="SHG54" s="163"/>
      <c r="SHH54" s="163"/>
      <c r="SHI54" s="163"/>
      <c r="SHJ54" s="163"/>
      <c r="SHK54" s="163"/>
      <c r="SHL54" s="163"/>
      <c r="SHM54" s="163"/>
      <c r="SHN54" s="163"/>
      <c r="SHO54" s="163"/>
      <c r="SHP54" s="163"/>
      <c r="SHQ54" s="163"/>
      <c r="SHR54" s="163"/>
      <c r="SHS54" s="163"/>
      <c r="SHT54" s="163"/>
      <c r="SHU54" s="163"/>
      <c r="SHV54" s="163"/>
      <c r="SHW54" s="163"/>
      <c r="SHX54" s="163"/>
      <c r="SHY54" s="163"/>
      <c r="SHZ54" s="163"/>
      <c r="SIA54" s="163"/>
      <c r="SIB54" s="163"/>
      <c r="SIC54" s="163"/>
      <c r="SID54" s="163"/>
      <c r="SIE54" s="163"/>
      <c r="SIF54" s="163"/>
      <c r="SIG54" s="163"/>
      <c r="SIH54" s="163"/>
      <c r="SII54" s="163"/>
      <c r="SIJ54" s="163"/>
      <c r="SIK54" s="163"/>
      <c r="SIL54" s="163"/>
      <c r="SIM54" s="163"/>
      <c r="SIN54" s="163"/>
      <c r="SIO54" s="163"/>
      <c r="SIP54" s="163"/>
      <c r="SIQ54" s="163"/>
      <c r="SIR54" s="163"/>
      <c r="SIS54" s="163"/>
      <c r="SIT54" s="163"/>
      <c r="SIU54" s="163"/>
      <c r="SIV54" s="163"/>
      <c r="SIW54" s="163"/>
      <c r="SIX54" s="163"/>
      <c r="SIY54" s="163"/>
      <c r="SIZ54" s="163"/>
      <c r="SJA54" s="163"/>
      <c r="SJB54" s="163"/>
      <c r="SJC54" s="163"/>
      <c r="SJD54" s="163"/>
      <c r="SJE54" s="163"/>
      <c r="SJF54" s="163"/>
      <c r="SJG54" s="163"/>
      <c r="SJH54" s="163"/>
      <c r="SJI54" s="163"/>
      <c r="SJJ54" s="163"/>
      <c r="SJK54" s="163"/>
      <c r="SJL54" s="163"/>
      <c r="SJM54" s="163"/>
      <c r="SJN54" s="163"/>
      <c r="SJO54" s="163"/>
      <c r="SJP54" s="163"/>
      <c r="SJQ54" s="163"/>
      <c r="SJR54" s="163"/>
      <c r="SJS54" s="163"/>
      <c r="SJT54" s="163"/>
      <c r="SJU54" s="163"/>
      <c r="SJV54" s="163"/>
      <c r="SJW54" s="163"/>
      <c r="SJX54" s="163"/>
      <c r="SJY54" s="163"/>
      <c r="SJZ54" s="163"/>
      <c r="SKA54" s="163"/>
      <c r="SKB54" s="163"/>
      <c r="SKC54" s="163"/>
      <c r="SKD54" s="163"/>
      <c r="SKE54" s="163"/>
      <c r="SKF54" s="163"/>
      <c r="SKG54" s="163"/>
      <c r="SKH54" s="163"/>
      <c r="SKI54" s="163"/>
      <c r="SKJ54" s="163"/>
      <c r="SKK54" s="163"/>
      <c r="SKL54" s="163"/>
      <c r="SKM54" s="163"/>
      <c r="SKN54" s="163"/>
      <c r="SKO54" s="163"/>
      <c r="SKP54" s="163"/>
      <c r="SKQ54" s="163"/>
      <c r="SKR54" s="163"/>
      <c r="SKS54" s="163"/>
      <c r="SKT54" s="163"/>
      <c r="SKU54" s="163"/>
      <c r="SKV54" s="163"/>
      <c r="SKW54" s="163"/>
      <c r="SKX54" s="163"/>
      <c r="SKY54" s="163"/>
      <c r="SKZ54" s="163"/>
      <c r="SLA54" s="163"/>
      <c r="SLB54" s="163"/>
      <c r="SLC54" s="163"/>
      <c r="SLD54" s="163"/>
      <c r="SLE54" s="163"/>
      <c r="SLF54" s="163"/>
      <c r="SLG54" s="163"/>
      <c r="SLH54" s="163"/>
      <c r="SLI54" s="163"/>
      <c r="SLJ54" s="163"/>
      <c r="SLK54" s="163"/>
      <c r="SLL54" s="163"/>
      <c r="SLM54" s="163"/>
      <c r="SLN54" s="163"/>
      <c r="SLO54" s="163"/>
      <c r="SLP54" s="163"/>
      <c r="SLQ54" s="163"/>
      <c r="SLR54" s="163"/>
      <c r="SLS54" s="163"/>
      <c r="SLT54" s="163"/>
      <c r="SLU54" s="163"/>
      <c r="SLV54" s="163"/>
      <c r="SLW54" s="163"/>
      <c r="SLX54" s="163"/>
      <c r="SLY54" s="163"/>
      <c r="SLZ54" s="163"/>
      <c r="SMA54" s="163"/>
      <c r="SMB54" s="163"/>
      <c r="SMC54" s="163"/>
      <c r="SMD54" s="163"/>
      <c r="SME54" s="163"/>
      <c r="SMF54" s="163"/>
      <c r="SMG54" s="163"/>
      <c r="SMH54" s="163"/>
      <c r="SMI54" s="163"/>
      <c r="SMJ54" s="163"/>
      <c r="SMK54" s="163"/>
      <c r="SML54" s="163"/>
      <c r="SMM54" s="163"/>
      <c r="SMN54" s="163"/>
      <c r="SMO54" s="163"/>
      <c r="SMP54" s="163"/>
      <c r="SMQ54" s="163"/>
      <c r="SMR54" s="163"/>
      <c r="SMS54" s="163"/>
      <c r="SMT54" s="163"/>
      <c r="SMU54" s="163"/>
      <c r="SMV54" s="163"/>
      <c r="SMW54" s="163"/>
      <c r="SMX54" s="163"/>
      <c r="SMY54" s="163"/>
      <c r="SMZ54" s="163"/>
      <c r="SNA54" s="163"/>
      <c r="SNB54" s="163"/>
      <c r="SNC54" s="163"/>
      <c r="SND54" s="163"/>
      <c r="SNE54" s="163"/>
      <c r="SNF54" s="163"/>
      <c r="SNG54" s="163"/>
      <c r="SNH54" s="163"/>
      <c r="SNI54" s="163"/>
      <c r="SNJ54" s="163"/>
      <c r="SNK54" s="163"/>
      <c r="SNL54" s="163"/>
      <c r="SNM54" s="163"/>
      <c r="SNN54" s="163"/>
      <c r="SNO54" s="163"/>
      <c r="SNP54" s="163"/>
      <c r="SNQ54" s="163"/>
      <c r="SNR54" s="163"/>
      <c r="SNS54" s="163"/>
      <c r="SNT54" s="163"/>
      <c r="SNU54" s="163"/>
      <c r="SNV54" s="163"/>
      <c r="SNW54" s="163"/>
      <c r="SNX54" s="163"/>
      <c r="SNY54" s="163"/>
      <c r="SNZ54" s="163"/>
      <c r="SOA54" s="163"/>
      <c r="SOB54" s="163"/>
      <c r="SOC54" s="163"/>
      <c r="SOD54" s="163"/>
      <c r="SOE54" s="163"/>
      <c r="SOF54" s="163"/>
      <c r="SOG54" s="163"/>
      <c r="SOH54" s="163"/>
      <c r="SOI54" s="163"/>
      <c r="SOJ54" s="163"/>
      <c r="SOK54" s="163"/>
      <c r="SOL54" s="163"/>
      <c r="SOM54" s="163"/>
      <c r="SON54" s="163"/>
      <c r="SOO54" s="163"/>
      <c r="SOP54" s="163"/>
      <c r="SOQ54" s="163"/>
      <c r="SOR54" s="163"/>
      <c r="SOS54" s="163"/>
      <c r="SOT54" s="163"/>
      <c r="SOU54" s="163"/>
      <c r="SOV54" s="163"/>
      <c r="SOW54" s="163"/>
      <c r="SOX54" s="163"/>
      <c r="SOY54" s="163"/>
      <c r="SOZ54" s="163"/>
      <c r="SPA54" s="163"/>
      <c r="SPB54" s="163"/>
      <c r="SPC54" s="163"/>
      <c r="SPD54" s="163"/>
      <c r="SPE54" s="163"/>
      <c r="SPF54" s="163"/>
      <c r="SPG54" s="163"/>
      <c r="SPH54" s="163"/>
      <c r="SPI54" s="163"/>
      <c r="SPJ54" s="163"/>
      <c r="SPK54" s="163"/>
      <c r="SPL54" s="163"/>
      <c r="SPM54" s="163"/>
      <c r="SPN54" s="163"/>
      <c r="SPO54" s="163"/>
      <c r="SPP54" s="163"/>
      <c r="SPQ54" s="163"/>
      <c r="SPR54" s="163"/>
      <c r="SPS54" s="163"/>
      <c r="SPT54" s="163"/>
      <c r="SPU54" s="163"/>
      <c r="SPV54" s="163"/>
      <c r="SPW54" s="163"/>
      <c r="SPX54" s="163"/>
      <c r="SPY54" s="163"/>
      <c r="SPZ54" s="163"/>
      <c r="SQA54" s="163"/>
      <c r="SQB54" s="163"/>
      <c r="SQC54" s="163"/>
      <c r="SQD54" s="163"/>
      <c r="SQE54" s="163"/>
      <c r="SQF54" s="163"/>
      <c r="SQG54" s="163"/>
      <c r="SQH54" s="163"/>
      <c r="SQI54" s="163"/>
      <c r="SQJ54" s="163"/>
      <c r="SQK54" s="163"/>
      <c r="SQL54" s="163"/>
      <c r="SQM54" s="163"/>
      <c r="SQN54" s="163"/>
      <c r="SQO54" s="163"/>
      <c r="SQP54" s="163"/>
      <c r="SQQ54" s="163"/>
      <c r="SQR54" s="163"/>
      <c r="SQS54" s="163"/>
      <c r="SQT54" s="163"/>
      <c r="SQU54" s="163"/>
      <c r="SQV54" s="163"/>
      <c r="SQW54" s="163"/>
      <c r="SQX54" s="163"/>
      <c r="SQY54" s="163"/>
      <c r="SQZ54" s="163"/>
      <c r="SRA54" s="163"/>
      <c r="SRB54" s="163"/>
      <c r="SRC54" s="163"/>
      <c r="SRD54" s="163"/>
      <c r="SRE54" s="163"/>
      <c r="SRF54" s="163"/>
      <c r="SRG54" s="163"/>
      <c r="SRH54" s="163"/>
      <c r="SRI54" s="163"/>
      <c r="SRJ54" s="163"/>
      <c r="SRK54" s="163"/>
      <c r="SRL54" s="163"/>
      <c r="SRM54" s="163"/>
      <c r="SRN54" s="163"/>
      <c r="SRO54" s="163"/>
      <c r="SRP54" s="163"/>
      <c r="SRQ54" s="163"/>
      <c r="SRR54" s="163"/>
      <c r="SRS54" s="163"/>
      <c r="SRT54" s="163"/>
      <c r="SRU54" s="163"/>
      <c r="SRV54" s="163"/>
      <c r="SRW54" s="163"/>
      <c r="SRX54" s="163"/>
      <c r="SRY54" s="163"/>
      <c r="SRZ54" s="163"/>
      <c r="SSA54" s="163"/>
      <c r="SSB54" s="163"/>
      <c r="SSC54" s="163"/>
      <c r="SSD54" s="163"/>
      <c r="SSE54" s="163"/>
      <c r="SSF54" s="163"/>
      <c r="SSG54" s="163"/>
      <c r="SSH54" s="163"/>
      <c r="SSI54" s="163"/>
      <c r="SSJ54" s="163"/>
      <c r="SSK54" s="163"/>
      <c r="SSL54" s="163"/>
      <c r="SSM54" s="163"/>
      <c r="SSN54" s="163"/>
      <c r="SSO54" s="163"/>
      <c r="SSP54" s="163"/>
      <c r="SSQ54" s="163"/>
      <c r="SSR54" s="163"/>
      <c r="SSS54" s="163"/>
      <c r="SST54" s="163"/>
      <c r="SSU54" s="163"/>
      <c r="SSV54" s="163"/>
      <c r="SSW54" s="163"/>
      <c r="SSX54" s="163"/>
      <c r="SSY54" s="163"/>
      <c r="SSZ54" s="163"/>
      <c r="STA54" s="163"/>
      <c r="STB54" s="163"/>
      <c r="STC54" s="163"/>
      <c r="STD54" s="163"/>
      <c r="STE54" s="163"/>
      <c r="STF54" s="163"/>
      <c r="STG54" s="163"/>
      <c r="STH54" s="163"/>
      <c r="STI54" s="163"/>
      <c r="STJ54" s="163"/>
      <c r="STK54" s="163"/>
      <c r="STL54" s="163"/>
      <c r="STM54" s="163"/>
      <c r="STN54" s="163"/>
      <c r="STO54" s="163"/>
      <c r="STP54" s="163"/>
      <c r="STQ54" s="163"/>
      <c r="STR54" s="163"/>
      <c r="STS54" s="163"/>
      <c r="STT54" s="163"/>
      <c r="STU54" s="163"/>
      <c r="STV54" s="163"/>
      <c r="STW54" s="163"/>
      <c r="STX54" s="163"/>
      <c r="STY54" s="163"/>
      <c r="STZ54" s="163"/>
      <c r="SUA54" s="163"/>
      <c r="SUB54" s="163"/>
      <c r="SUC54" s="163"/>
      <c r="SUD54" s="163"/>
      <c r="SUE54" s="163"/>
      <c r="SUF54" s="163"/>
      <c r="SUG54" s="163"/>
      <c r="SUH54" s="163"/>
      <c r="SUI54" s="163"/>
      <c r="SUJ54" s="163"/>
      <c r="SUK54" s="163"/>
      <c r="SUL54" s="163"/>
      <c r="SUM54" s="163"/>
      <c r="SUN54" s="163"/>
      <c r="SUO54" s="163"/>
      <c r="SUP54" s="163"/>
      <c r="SUQ54" s="163"/>
      <c r="SUR54" s="163"/>
      <c r="SUS54" s="163"/>
      <c r="SUT54" s="163"/>
      <c r="SUU54" s="163"/>
      <c r="SUV54" s="163"/>
      <c r="SUW54" s="163"/>
      <c r="SUX54" s="163"/>
      <c r="SUY54" s="163"/>
      <c r="SUZ54" s="163"/>
      <c r="SVA54" s="163"/>
      <c r="SVB54" s="163"/>
      <c r="SVC54" s="163"/>
      <c r="SVD54" s="163"/>
      <c r="SVE54" s="163"/>
      <c r="SVF54" s="163"/>
      <c r="SVG54" s="163"/>
      <c r="SVH54" s="163"/>
      <c r="SVI54" s="163"/>
      <c r="SVJ54" s="163"/>
      <c r="SVK54" s="163"/>
      <c r="SVL54" s="163"/>
      <c r="SVM54" s="163"/>
      <c r="SVN54" s="163"/>
      <c r="SVO54" s="163"/>
      <c r="SVP54" s="163"/>
      <c r="SVQ54" s="163"/>
      <c r="SVR54" s="163"/>
      <c r="SVS54" s="163"/>
      <c r="SVT54" s="163"/>
      <c r="SVU54" s="163"/>
      <c r="SVV54" s="163"/>
      <c r="SVW54" s="163"/>
      <c r="SVX54" s="163"/>
      <c r="SVY54" s="163"/>
      <c r="SVZ54" s="163"/>
      <c r="SWA54" s="163"/>
      <c r="SWB54" s="163"/>
      <c r="SWC54" s="163"/>
      <c r="SWD54" s="163"/>
      <c r="SWE54" s="163"/>
      <c r="SWF54" s="163"/>
      <c r="SWG54" s="163"/>
      <c r="SWH54" s="163"/>
      <c r="SWI54" s="163"/>
      <c r="SWJ54" s="163"/>
      <c r="SWK54" s="163"/>
      <c r="SWL54" s="163"/>
      <c r="SWM54" s="163"/>
      <c r="SWN54" s="163"/>
      <c r="SWO54" s="163"/>
      <c r="SWP54" s="163"/>
      <c r="SWQ54" s="163"/>
      <c r="SWR54" s="163"/>
      <c r="SWS54" s="163"/>
      <c r="SWT54" s="163"/>
      <c r="SWU54" s="163"/>
      <c r="SWV54" s="163"/>
      <c r="SWW54" s="163"/>
      <c r="SWX54" s="163"/>
      <c r="SWY54" s="163"/>
      <c r="SWZ54" s="163"/>
      <c r="SXA54" s="163"/>
      <c r="SXB54" s="163"/>
      <c r="SXC54" s="163"/>
      <c r="SXD54" s="163"/>
      <c r="SXE54" s="163"/>
      <c r="SXF54" s="163"/>
      <c r="SXG54" s="163"/>
      <c r="SXH54" s="163"/>
      <c r="SXI54" s="163"/>
      <c r="SXJ54" s="163"/>
      <c r="SXK54" s="163"/>
      <c r="SXL54" s="163"/>
      <c r="SXM54" s="163"/>
      <c r="SXN54" s="163"/>
      <c r="SXO54" s="163"/>
      <c r="SXP54" s="163"/>
      <c r="SXQ54" s="163"/>
      <c r="SXR54" s="163"/>
      <c r="SXS54" s="163"/>
      <c r="SXT54" s="163"/>
      <c r="SXU54" s="163"/>
      <c r="SXV54" s="163"/>
      <c r="SXW54" s="163"/>
      <c r="SXX54" s="163"/>
      <c r="SXY54" s="163"/>
      <c r="SXZ54" s="163"/>
      <c r="SYA54" s="163"/>
      <c r="SYB54" s="163"/>
      <c r="SYC54" s="163"/>
      <c r="SYD54" s="163"/>
      <c r="SYE54" s="163"/>
      <c r="SYF54" s="163"/>
      <c r="SYG54" s="163"/>
      <c r="SYH54" s="163"/>
      <c r="SYI54" s="163"/>
      <c r="SYJ54" s="163"/>
      <c r="SYK54" s="163"/>
      <c r="SYL54" s="163"/>
      <c r="SYM54" s="163"/>
      <c r="SYN54" s="163"/>
      <c r="SYO54" s="163"/>
      <c r="SYP54" s="163"/>
      <c r="SYQ54" s="163"/>
      <c r="SYR54" s="163"/>
      <c r="SYS54" s="163"/>
      <c r="SYT54" s="163"/>
      <c r="SYU54" s="163"/>
      <c r="SYV54" s="163"/>
      <c r="SYW54" s="163"/>
      <c r="SYX54" s="163"/>
      <c r="SYY54" s="163"/>
      <c r="SYZ54" s="163"/>
      <c r="SZA54" s="163"/>
      <c r="SZB54" s="163"/>
      <c r="SZC54" s="163"/>
      <c r="SZD54" s="163"/>
      <c r="SZE54" s="163"/>
      <c r="SZF54" s="163"/>
      <c r="SZG54" s="163"/>
      <c r="SZH54" s="163"/>
      <c r="SZI54" s="163"/>
      <c r="SZJ54" s="163"/>
      <c r="SZK54" s="163"/>
      <c r="SZL54" s="163"/>
      <c r="SZM54" s="163"/>
      <c r="SZN54" s="163"/>
      <c r="SZO54" s="163"/>
      <c r="SZP54" s="163"/>
      <c r="SZQ54" s="163"/>
      <c r="SZR54" s="163"/>
      <c r="SZS54" s="163"/>
      <c r="SZT54" s="163"/>
      <c r="SZU54" s="163"/>
      <c r="SZV54" s="163"/>
      <c r="SZW54" s="163"/>
      <c r="SZX54" s="163"/>
      <c r="SZY54" s="163"/>
      <c r="SZZ54" s="163"/>
      <c r="TAA54" s="163"/>
      <c r="TAB54" s="163"/>
      <c r="TAC54" s="163"/>
      <c r="TAD54" s="163"/>
      <c r="TAE54" s="163"/>
      <c r="TAF54" s="163"/>
      <c r="TAG54" s="163"/>
      <c r="TAH54" s="163"/>
      <c r="TAI54" s="163"/>
      <c r="TAJ54" s="163"/>
      <c r="TAK54" s="163"/>
      <c r="TAL54" s="163"/>
      <c r="TAM54" s="163"/>
      <c r="TAN54" s="163"/>
      <c r="TAO54" s="163"/>
      <c r="TAP54" s="163"/>
      <c r="TAQ54" s="163"/>
      <c r="TAR54" s="163"/>
      <c r="TAS54" s="163"/>
      <c r="TAT54" s="163"/>
      <c r="TAU54" s="163"/>
      <c r="TAV54" s="163"/>
      <c r="TAW54" s="163"/>
      <c r="TAX54" s="163"/>
      <c r="TAY54" s="163"/>
      <c r="TAZ54" s="163"/>
      <c r="TBA54" s="163"/>
      <c r="TBB54" s="163"/>
      <c r="TBC54" s="163"/>
      <c r="TBD54" s="163"/>
      <c r="TBE54" s="163"/>
      <c r="TBF54" s="163"/>
      <c r="TBG54" s="163"/>
      <c r="TBH54" s="163"/>
      <c r="TBI54" s="163"/>
      <c r="TBJ54" s="163"/>
      <c r="TBK54" s="163"/>
      <c r="TBL54" s="163"/>
      <c r="TBM54" s="163"/>
      <c r="TBN54" s="163"/>
      <c r="TBO54" s="163"/>
      <c r="TBP54" s="163"/>
      <c r="TBQ54" s="163"/>
      <c r="TBR54" s="163"/>
      <c r="TBS54" s="163"/>
      <c r="TBT54" s="163"/>
      <c r="TBU54" s="163"/>
      <c r="TBV54" s="163"/>
      <c r="TBW54" s="163"/>
      <c r="TBX54" s="163"/>
      <c r="TBY54" s="163"/>
      <c r="TBZ54" s="163"/>
      <c r="TCA54" s="163"/>
      <c r="TCB54" s="163"/>
      <c r="TCC54" s="163"/>
      <c r="TCD54" s="163"/>
      <c r="TCE54" s="163"/>
      <c r="TCF54" s="163"/>
      <c r="TCG54" s="163"/>
      <c r="TCH54" s="163"/>
      <c r="TCI54" s="163"/>
      <c r="TCJ54" s="163"/>
      <c r="TCK54" s="163"/>
      <c r="TCL54" s="163"/>
      <c r="TCM54" s="163"/>
      <c r="TCN54" s="163"/>
      <c r="TCO54" s="163"/>
      <c r="TCP54" s="163"/>
      <c r="TCQ54" s="163"/>
      <c r="TCR54" s="163"/>
      <c r="TCS54" s="163"/>
      <c r="TCT54" s="163"/>
      <c r="TCU54" s="163"/>
      <c r="TCV54" s="163"/>
      <c r="TCW54" s="163"/>
      <c r="TCX54" s="163"/>
      <c r="TCY54" s="163"/>
      <c r="TCZ54" s="163"/>
      <c r="TDA54" s="163"/>
      <c r="TDB54" s="163"/>
      <c r="TDC54" s="163"/>
      <c r="TDD54" s="163"/>
      <c r="TDE54" s="163"/>
      <c r="TDF54" s="163"/>
      <c r="TDG54" s="163"/>
      <c r="TDH54" s="163"/>
      <c r="TDI54" s="163"/>
      <c r="TDJ54" s="163"/>
      <c r="TDK54" s="163"/>
      <c r="TDL54" s="163"/>
      <c r="TDM54" s="163"/>
      <c r="TDN54" s="163"/>
      <c r="TDO54" s="163"/>
      <c r="TDP54" s="163"/>
      <c r="TDQ54" s="163"/>
      <c r="TDR54" s="163"/>
      <c r="TDS54" s="163"/>
      <c r="TDT54" s="163"/>
      <c r="TDU54" s="163"/>
      <c r="TDV54" s="163"/>
      <c r="TDW54" s="163"/>
      <c r="TDX54" s="163"/>
      <c r="TDY54" s="163"/>
      <c r="TDZ54" s="163"/>
      <c r="TEA54" s="163"/>
      <c r="TEB54" s="163"/>
      <c r="TEC54" s="163"/>
      <c r="TED54" s="163"/>
      <c r="TEE54" s="163"/>
      <c r="TEF54" s="163"/>
      <c r="TEG54" s="163"/>
      <c r="TEH54" s="163"/>
      <c r="TEI54" s="163"/>
      <c r="TEJ54" s="163"/>
      <c r="TEK54" s="163"/>
      <c r="TEL54" s="163"/>
      <c r="TEM54" s="163"/>
      <c r="TEN54" s="163"/>
      <c r="TEO54" s="163"/>
      <c r="TEP54" s="163"/>
      <c r="TEQ54" s="163"/>
      <c r="TER54" s="163"/>
      <c r="TES54" s="163"/>
      <c r="TET54" s="163"/>
      <c r="TEU54" s="163"/>
      <c r="TEV54" s="163"/>
      <c r="TEW54" s="163"/>
      <c r="TEX54" s="163"/>
      <c r="TEY54" s="163"/>
      <c r="TEZ54" s="163"/>
      <c r="TFA54" s="163"/>
      <c r="TFB54" s="163"/>
      <c r="TFC54" s="163"/>
      <c r="TFD54" s="163"/>
      <c r="TFE54" s="163"/>
      <c r="TFF54" s="163"/>
      <c r="TFG54" s="163"/>
      <c r="TFH54" s="163"/>
      <c r="TFI54" s="163"/>
      <c r="TFJ54" s="163"/>
      <c r="TFK54" s="163"/>
      <c r="TFL54" s="163"/>
      <c r="TFM54" s="163"/>
      <c r="TFN54" s="163"/>
      <c r="TFO54" s="163"/>
      <c r="TFP54" s="163"/>
      <c r="TFQ54" s="163"/>
      <c r="TFR54" s="163"/>
      <c r="TFS54" s="163"/>
      <c r="TFT54" s="163"/>
      <c r="TFU54" s="163"/>
      <c r="TFV54" s="163"/>
      <c r="TFW54" s="163"/>
      <c r="TFX54" s="163"/>
      <c r="TFY54" s="163"/>
      <c r="TFZ54" s="163"/>
      <c r="TGA54" s="163"/>
      <c r="TGB54" s="163"/>
      <c r="TGC54" s="163"/>
      <c r="TGD54" s="163"/>
      <c r="TGE54" s="163"/>
      <c r="TGF54" s="163"/>
      <c r="TGG54" s="163"/>
      <c r="TGH54" s="163"/>
      <c r="TGI54" s="163"/>
      <c r="TGJ54" s="163"/>
      <c r="TGK54" s="163"/>
      <c r="TGL54" s="163"/>
      <c r="TGM54" s="163"/>
      <c r="TGN54" s="163"/>
      <c r="TGO54" s="163"/>
      <c r="TGP54" s="163"/>
      <c r="TGQ54" s="163"/>
      <c r="TGR54" s="163"/>
      <c r="TGS54" s="163"/>
      <c r="TGT54" s="163"/>
      <c r="TGU54" s="163"/>
      <c r="TGV54" s="163"/>
      <c r="TGW54" s="163"/>
      <c r="TGX54" s="163"/>
      <c r="TGY54" s="163"/>
      <c r="TGZ54" s="163"/>
      <c r="THA54" s="163"/>
      <c r="THB54" s="163"/>
      <c r="THC54" s="163"/>
      <c r="THD54" s="163"/>
      <c r="THE54" s="163"/>
      <c r="THF54" s="163"/>
      <c r="THG54" s="163"/>
      <c r="THH54" s="163"/>
      <c r="THI54" s="163"/>
      <c r="THJ54" s="163"/>
      <c r="THK54" s="163"/>
      <c r="THL54" s="163"/>
      <c r="THM54" s="163"/>
      <c r="THN54" s="163"/>
      <c r="THO54" s="163"/>
      <c r="THP54" s="163"/>
      <c r="THQ54" s="163"/>
      <c r="THR54" s="163"/>
      <c r="THS54" s="163"/>
      <c r="THT54" s="163"/>
      <c r="THU54" s="163"/>
      <c r="THV54" s="163"/>
      <c r="THW54" s="163"/>
      <c r="THX54" s="163"/>
      <c r="THY54" s="163"/>
      <c r="THZ54" s="163"/>
      <c r="TIA54" s="163"/>
      <c r="TIB54" s="163"/>
      <c r="TIC54" s="163"/>
      <c r="TID54" s="163"/>
      <c r="TIE54" s="163"/>
      <c r="TIF54" s="163"/>
      <c r="TIG54" s="163"/>
      <c r="TIH54" s="163"/>
      <c r="TII54" s="163"/>
      <c r="TIJ54" s="163"/>
      <c r="TIK54" s="163"/>
      <c r="TIL54" s="163"/>
      <c r="TIM54" s="163"/>
      <c r="TIN54" s="163"/>
      <c r="TIO54" s="163"/>
      <c r="TIP54" s="163"/>
      <c r="TIQ54" s="163"/>
      <c r="TIR54" s="163"/>
      <c r="TIS54" s="163"/>
      <c r="TIT54" s="163"/>
      <c r="TIU54" s="163"/>
      <c r="TIV54" s="163"/>
      <c r="TIW54" s="163"/>
      <c r="TIX54" s="163"/>
      <c r="TIY54" s="163"/>
      <c r="TIZ54" s="163"/>
      <c r="TJA54" s="163"/>
      <c r="TJB54" s="163"/>
      <c r="TJC54" s="163"/>
      <c r="TJD54" s="163"/>
      <c r="TJE54" s="163"/>
      <c r="TJF54" s="163"/>
      <c r="TJG54" s="163"/>
      <c r="TJH54" s="163"/>
      <c r="TJI54" s="163"/>
      <c r="TJJ54" s="163"/>
      <c r="TJK54" s="163"/>
      <c r="TJL54" s="163"/>
      <c r="TJM54" s="163"/>
      <c r="TJN54" s="163"/>
      <c r="TJO54" s="163"/>
      <c r="TJP54" s="163"/>
      <c r="TJQ54" s="163"/>
      <c r="TJR54" s="163"/>
      <c r="TJS54" s="163"/>
      <c r="TJT54" s="163"/>
      <c r="TJU54" s="163"/>
      <c r="TJV54" s="163"/>
      <c r="TJW54" s="163"/>
      <c r="TJX54" s="163"/>
      <c r="TJY54" s="163"/>
      <c r="TJZ54" s="163"/>
      <c r="TKA54" s="163"/>
      <c r="TKB54" s="163"/>
      <c r="TKC54" s="163"/>
      <c r="TKD54" s="163"/>
      <c r="TKE54" s="163"/>
      <c r="TKF54" s="163"/>
      <c r="TKG54" s="163"/>
      <c r="TKH54" s="163"/>
      <c r="TKI54" s="163"/>
      <c r="TKJ54" s="163"/>
      <c r="TKK54" s="163"/>
      <c r="TKL54" s="163"/>
      <c r="TKM54" s="163"/>
      <c r="TKN54" s="163"/>
      <c r="TKO54" s="163"/>
      <c r="TKP54" s="163"/>
      <c r="TKQ54" s="163"/>
      <c r="TKR54" s="163"/>
      <c r="TKS54" s="163"/>
      <c r="TKT54" s="163"/>
      <c r="TKU54" s="163"/>
      <c r="TKV54" s="163"/>
      <c r="TKW54" s="163"/>
      <c r="TKX54" s="163"/>
      <c r="TKY54" s="163"/>
      <c r="TKZ54" s="163"/>
      <c r="TLA54" s="163"/>
      <c r="TLB54" s="163"/>
      <c r="TLC54" s="163"/>
      <c r="TLD54" s="163"/>
      <c r="TLE54" s="163"/>
      <c r="TLF54" s="163"/>
      <c r="TLG54" s="163"/>
      <c r="TLH54" s="163"/>
      <c r="TLI54" s="163"/>
      <c r="TLJ54" s="163"/>
      <c r="TLK54" s="163"/>
      <c r="TLL54" s="163"/>
      <c r="TLM54" s="163"/>
      <c r="TLN54" s="163"/>
      <c r="TLO54" s="163"/>
      <c r="TLP54" s="163"/>
      <c r="TLQ54" s="163"/>
      <c r="TLR54" s="163"/>
      <c r="TLS54" s="163"/>
      <c r="TLT54" s="163"/>
      <c r="TLU54" s="163"/>
      <c r="TLV54" s="163"/>
      <c r="TLW54" s="163"/>
      <c r="TLX54" s="163"/>
      <c r="TLY54" s="163"/>
      <c r="TLZ54" s="163"/>
      <c r="TMA54" s="163"/>
      <c r="TMB54" s="163"/>
      <c r="TMC54" s="163"/>
      <c r="TMD54" s="163"/>
      <c r="TME54" s="163"/>
      <c r="TMF54" s="163"/>
      <c r="TMG54" s="163"/>
      <c r="TMH54" s="163"/>
      <c r="TMI54" s="163"/>
      <c r="TMJ54" s="163"/>
      <c r="TMK54" s="163"/>
      <c r="TML54" s="163"/>
      <c r="TMM54" s="163"/>
      <c r="TMN54" s="163"/>
      <c r="TMO54" s="163"/>
      <c r="TMP54" s="163"/>
      <c r="TMQ54" s="163"/>
      <c r="TMR54" s="163"/>
      <c r="TMS54" s="163"/>
      <c r="TMT54" s="163"/>
      <c r="TMU54" s="163"/>
      <c r="TMV54" s="163"/>
      <c r="TMW54" s="163"/>
      <c r="TMX54" s="163"/>
      <c r="TMY54" s="163"/>
      <c r="TMZ54" s="163"/>
      <c r="TNA54" s="163"/>
      <c r="TNB54" s="163"/>
      <c r="TNC54" s="163"/>
      <c r="TND54" s="163"/>
      <c r="TNE54" s="163"/>
      <c r="TNF54" s="163"/>
      <c r="TNG54" s="163"/>
      <c r="TNH54" s="163"/>
      <c r="TNI54" s="163"/>
      <c r="TNJ54" s="163"/>
      <c r="TNK54" s="163"/>
      <c r="TNL54" s="163"/>
      <c r="TNM54" s="163"/>
      <c r="TNN54" s="163"/>
      <c r="TNO54" s="163"/>
      <c r="TNP54" s="163"/>
      <c r="TNQ54" s="163"/>
      <c r="TNR54" s="163"/>
      <c r="TNS54" s="163"/>
      <c r="TNT54" s="163"/>
      <c r="TNU54" s="163"/>
      <c r="TNV54" s="163"/>
      <c r="TNW54" s="163"/>
      <c r="TNX54" s="163"/>
      <c r="TNY54" s="163"/>
      <c r="TNZ54" s="163"/>
      <c r="TOA54" s="163"/>
      <c r="TOB54" s="163"/>
      <c r="TOC54" s="163"/>
      <c r="TOD54" s="163"/>
      <c r="TOE54" s="163"/>
      <c r="TOF54" s="163"/>
      <c r="TOG54" s="163"/>
      <c r="TOH54" s="163"/>
      <c r="TOI54" s="163"/>
      <c r="TOJ54" s="163"/>
      <c r="TOK54" s="163"/>
      <c r="TOL54" s="163"/>
      <c r="TOM54" s="163"/>
      <c r="TON54" s="163"/>
      <c r="TOO54" s="163"/>
      <c r="TOP54" s="163"/>
      <c r="TOQ54" s="163"/>
      <c r="TOR54" s="163"/>
      <c r="TOS54" s="163"/>
      <c r="TOT54" s="163"/>
      <c r="TOU54" s="163"/>
      <c r="TOV54" s="163"/>
      <c r="TOW54" s="163"/>
      <c r="TOX54" s="163"/>
      <c r="TOY54" s="163"/>
      <c r="TOZ54" s="163"/>
      <c r="TPA54" s="163"/>
      <c r="TPB54" s="163"/>
      <c r="TPC54" s="163"/>
      <c r="TPD54" s="163"/>
      <c r="TPE54" s="163"/>
      <c r="TPF54" s="163"/>
      <c r="TPG54" s="163"/>
      <c r="TPH54" s="163"/>
      <c r="TPI54" s="163"/>
      <c r="TPJ54" s="163"/>
      <c r="TPK54" s="163"/>
      <c r="TPL54" s="163"/>
      <c r="TPM54" s="163"/>
      <c r="TPN54" s="163"/>
      <c r="TPO54" s="163"/>
      <c r="TPP54" s="163"/>
      <c r="TPQ54" s="163"/>
      <c r="TPR54" s="163"/>
      <c r="TPS54" s="163"/>
      <c r="TPT54" s="163"/>
      <c r="TPU54" s="163"/>
      <c r="TPV54" s="163"/>
      <c r="TPW54" s="163"/>
      <c r="TPX54" s="163"/>
      <c r="TPY54" s="163"/>
      <c r="TPZ54" s="163"/>
      <c r="TQA54" s="163"/>
      <c r="TQB54" s="163"/>
      <c r="TQC54" s="163"/>
      <c r="TQD54" s="163"/>
      <c r="TQE54" s="163"/>
      <c r="TQF54" s="163"/>
      <c r="TQG54" s="163"/>
      <c r="TQH54" s="163"/>
      <c r="TQI54" s="163"/>
      <c r="TQJ54" s="163"/>
      <c r="TQK54" s="163"/>
      <c r="TQL54" s="163"/>
      <c r="TQM54" s="163"/>
      <c r="TQN54" s="163"/>
      <c r="TQO54" s="163"/>
      <c r="TQP54" s="163"/>
      <c r="TQQ54" s="163"/>
      <c r="TQR54" s="163"/>
      <c r="TQS54" s="163"/>
      <c r="TQT54" s="163"/>
      <c r="TQU54" s="163"/>
      <c r="TQV54" s="163"/>
      <c r="TQW54" s="163"/>
      <c r="TQX54" s="163"/>
      <c r="TQY54" s="163"/>
      <c r="TQZ54" s="163"/>
      <c r="TRA54" s="163"/>
      <c r="TRB54" s="163"/>
      <c r="TRC54" s="163"/>
      <c r="TRD54" s="163"/>
      <c r="TRE54" s="163"/>
      <c r="TRF54" s="163"/>
      <c r="TRG54" s="163"/>
      <c r="TRH54" s="163"/>
      <c r="TRI54" s="163"/>
      <c r="TRJ54" s="163"/>
      <c r="TRK54" s="163"/>
      <c r="TRL54" s="163"/>
      <c r="TRM54" s="163"/>
      <c r="TRN54" s="163"/>
      <c r="TRO54" s="163"/>
      <c r="TRP54" s="163"/>
      <c r="TRQ54" s="163"/>
      <c r="TRR54" s="163"/>
      <c r="TRS54" s="163"/>
      <c r="TRT54" s="163"/>
      <c r="TRU54" s="163"/>
      <c r="TRV54" s="163"/>
      <c r="TRW54" s="163"/>
      <c r="TRX54" s="163"/>
      <c r="TRY54" s="163"/>
      <c r="TRZ54" s="163"/>
      <c r="TSA54" s="163"/>
      <c r="TSB54" s="163"/>
      <c r="TSC54" s="163"/>
      <c r="TSD54" s="163"/>
      <c r="TSE54" s="163"/>
      <c r="TSF54" s="163"/>
      <c r="TSG54" s="163"/>
      <c r="TSH54" s="163"/>
      <c r="TSI54" s="163"/>
      <c r="TSJ54" s="163"/>
      <c r="TSK54" s="163"/>
      <c r="TSL54" s="163"/>
      <c r="TSM54" s="163"/>
      <c r="TSN54" s="163"/>
      <c r="TSO54" s="163"/>
      <c r="TSP54" s="163"/>
      <c r="TSQ54" s="163"/>
      <c r="TSR54" s="163"/>
      <c r="TSS54" s="163"/>
      <c r="TST54" s="163"/>
      <c r="TSU54" s="163"/>
      <c r="TSV54" s="163"/>
      <c r="TSW54" s="163"/>
      <c r="TSX54" s="163"/>
      <c r="TSY54" s="163"/>
      <c r="TSZ54" s="163"/>
      <c r="TTA54" s="163"/>
      <c r="TTB54" s="163"/>
      <c r="TTC54" s="163"/>
      <c r="TTD54" s="163"/>
      <c r="TTE54" s="163"/>
      <c r="TTF54" s="163"/>
      <c r="TTG54" s="163"/>
      <c r="TTH54" s="163"/>
      <c r="TTI54" s="163"/>
      <c r="TTJ54" s="163"/>
      <c r="TTK54" s="163"/>
      <c r="TTL54" s="163"/>
      <c r="TTM54" s="163"/>
      <c r="TTN54" s="163"/>
      <c r="TTO54" s="163"/>
      <c r="TTP54" s="163"/>
      <c r="TTQ54" s="163"/>
      <c r="TTR54" s="163"/>
      <c r="TTS54" s="163"/>
      <c r="TTT54" s="163"/>
      <c r="TTU54" s="163"/>
      <c r="TTV54" s="163"/>
      <c r="TTW54" s="163"/>
      <c r="TTX54" s="163"/>
      <c r="TTY54" s="163"/>
      <c r="TTZ54" s="163"/>
      <c r="TUA54" s="163"/>
      <c r="TUB54" s="163"/>
      <c r="TUC54" s="163"/>
      <c r="TUD54" s="163"/>
      <c r="TUE54" s="163"/>
      <c r="TUF54" s="163"/>
      <c r="TUG54" s="163"/>
      <c r="TUH54" s="163"/>
      <c r="TUI54" s="163"/>
      <c r="TUJ54" s="163"/>
      <c r="TUK54" s="163"/>
      <c r="TUL54" s="163"/>
      <c r="TUM54" s="163"/>
      <c r="TUN54" s="163"/>
      <c r="TUO54" s="163"/>
      <c r="TUP54" s="163"/>
      <c r="TUQ54" s="163"/>
      <c r="TUR54" s="163"/>
      <c r="TUS54" s="163"/>
      <c r="TUT54" s="163"/>
      <c r="TUU54" s="163"/>
      <c r="TUV54" s="163"/>
      <c r="TUW54" s="163"/>
      <c r="TUX54" s="163"/>
      <c r="TUY54" s="163"/>
      <c r="TUZ54" s="163"/>
      <c r="TVA54" s="163"/>
      <c r="TVB54" s="163"/>
      <c r="TVC54" s="163"/>
      <c r="TVD54" s="163"/>
      <c r="TVE54" s="163"/>
      <c r="TVF54" s="163"/>
      <c r="TVG54" s="163"/>
      <c r="TVH54" s="163"/>
      <c r="TVI54" s="163"/>
      <c r="TVJ54" s="163"/>
      <c r="TVK54" s="163"/>
      <c r="TVL54" s="163"/>
      <c r="TVM54" s="163"/>
      <c r="TVN54" s="163"/>
      <c r="TVO54" s="163"/>
      <c r="TVP54" s="163"/>
      <c r="TVQ54" s="163"/>
      <c r="TVR54" s="163"/>
      <c r="TVS54" s="163"/>
      <c r="TVT54" s="163"/>
      <c r="TVU54" s="163"/>
      <c r="TVV54" s="163"/>
      <c r="TVW54" s="163"/>
      <c r="TVX54" s="163"/>
      <c r="TVY54" s="163"/>
      <c r="TVZ54" s="163"/>
      <c r="TWA54" s="163"/>
      <c r="TWB54" s="163"/>
      <c r="TWC54" s="163"/>
      <c r="TWD54" s="163"/>
      <c r="TWE54" s="163"/>
      <c r="TWF54" s="163"/>
      <c r="TWG54" s="163"/>
      <c r="TWH54" s="163"/>
      <c r="TWI54" s="163"/>
      <c r="TWJ54" s="163"/>
      <c r="TWK54" s="163"/>
      <c r="TWL54" s="163"/>
      <c r="TWM54" s="163"/>
      <c r="TWN54" s="163"/>
      <c r="TWO54" s="163"/>
      <c r="TWP54" s="163"/>
      <c r="TWQ54" s="163"/>
      <c r="TWR54" s="163"/>
      <c r="TWS54" s="163"/>
      <c r="TWT54" s="163"/>
      <c r="TWU54" s="163"/>
      <c r="TWV54" s="163"/>
      <c r="TWW54" s="163"/>
      <c r="TWX54" s="163"/>
      <c r="TWY54" s="163"/>
      <c r="TWZ54" s="163"/>
      <c r="TXA54" s="163"/>
      <c r="TXB54" s="163"/>
      <c r="TXC54" s="163"/>
      <c r="TXD54" s="163"/>
      <c r="TXE54" s="163"/>
      <c r="TXF54" s="163"/>
      <c r="TXG54" s="163"/>
      <c r="TXH54" s="163"/>
      <c r="TXI54" s="163"/>
      <c r="TXJ54" s="163"/>
      <c r="TXK54" s="163"/>
      <c r="TXL54" s="163"/>
      <c r="TXM54" s="163"/>
      <c r="TXN54" s="163"/>
      <c r="TXO54" s="163"/>
      <c r="TXP54" s="163"/>
      <c r="TXQ54" s="163"/>
      <c r="TXR54" s="163"/>
      <c r="TXS54" s="163"/>
      <c r="TXT54" s="163"/>
      <c r="TXU54" s="163"/>
      <c r="TXV54" s="163"/>
      <c r="TXW54" s="163"/>
      <c r="TXX54" s="163"/>
      <c r="TXY54" s="163"/>
      <c r="TXZ54" s="163"/>
      <c r="TYA54" s="163"/>
      <c r="TYB54" s="163"/>
      <c r="TYC54" s="163"/>
      <c r="TYD54" s="163"/>
      <c r="TYE54" s="163"/>
      <c r="TYF54" s="163"/>
      <c r="TYG54" s="163"/>
      <c r="TYH54" s="163"/>
      <c r="TYI54" s="163"/>
      <c r="TYJ54" s="163"/>
      <c r="TYK54" s="163"/>
      <c r="TYL54" s="163"/>
      <c r="TYM54" s="163"/>
      <c r="TYN54" s="163"/>
      <c r="TYO54" s="163"/>
      <c r="TYP54" s="163"/>
      <c r="TYQ54" s="163"/>
      <c r="TYR54" s="163"/>
      <c r="TYS54" s="163"/>
      <c r="TYT54" s="163"/>
      <c r="TYU54" s="163"/>
      <c r="TYV54" s="163"/>
      <c r="TYW54" s="163"/>
      <c r="TYX54" s="163"/>
      <c r="TYY54" s="163"/>
      <c r="TYZ54" s="163"/>
      <c r="TZA54" s="163"/>
      <c r="TZB54" s="163"/>
      <c r="TZC54" s="163"/>
      <c r="TZD54" s="163"/>
      <c r="TZE54" s="163"/>
      <c r="TZF54" s="163"/>
      <c r="TZG54" s="163"/>
      <c r="TZH54" s="163"/>
      <c r="TZI54" s="163"/>
      <c r="TZJ54" s="163"/>
      <c r="TZK54" s="163"/>
      <c r="TZL54" s="163"/>
      <c r="TZM54" s="163"/>
      <c r="TZN54" s="163"/>
      <c r="TZO54" s="163"/>
      <c r="TZP54" s="163"/>
      <c r="TZQ54" s="163"/>
      <c r="TZR54" s="163"/>
      <c r="TZS54" s="163"/>
      <c r="TZT54" s="163"/>
      <c r="TZU54" s="163"/>
      <c r="TZV54" s="163"/>
      <c r="TZW54" s="163"/>
      <c r="TZX54" s="163"/>
      <c r="TZY54" s="163"/>
      <c r="TZZ54" s="163"/>
      <c r="UAA54" s="163"/>
      <c r="UAB54" s="163"/>
      <c r="UAC54" s="163"/>
      <c r="UAD54" s="163"/>
      <c r="UAE54" s="163"/>
      <c r="UAF54" s="163"/>
      <c r="UAG54" s="163"/>
      <c r="UAH54" s="163"/>
      <c r="UAI54" s="163"/>
      <c r="UAJ54" s="163"/>
      <c r="UAK54" s="163"/>
      <c r="UAL54" s="163"/>
      <c r="UAM54" s="163"/>
      <c r="UAN54" s="163"/>
      <c r="UAO54" s="163"/>
      <c r="UAP54" s="163"/>
      <c r="UAQ54" s="163"/>
      <c r="UAR54" s="163"/>
      <c r="UAS54" s="163"/>
      <c r="UAT54" s="163"/>
      <c r="UAU54" s="163"/>
      <c r="UAV54" s="163"/>
      <c r="UAW54" s="163"/>
      <c r="UAX54" s="163"/>
      <c r="UAY54" s="163"/>
      <c r="UAZ54" s="163"/>
      <c r="UBA54" s="163"/>
      <c r="UBB54" s="163"/>
      <c r="UBC54" s="163"/>
      <c r="UBD54" s="163"/>
      <c r="UBE54" s="163"/>
      <c r="UBF54" s="163"/>
      <c r="UBG54" s="163"/>
      <c r="UBH54" s="163"/>
      <c r="UBI54" s="163"/>
      <c r="UBJ54" s="163"/>
      <c r="UBK54" s="163"/>
      <c r="UBL54" s="163"/>
      <c r="UBM54" s="163"/>
      <c r="UBN54" s="163"/>
      <c r="UBO54" s="163"/>
      <c r="UBP54" s="163"/>
      <c r="UBQ54" s="163"/>
      <c r="UBR54" s="163"/>
      <c r="UBS54" s="163"/>
      <c r="UBT54" s="163"/>
      <c r="UBU54" s="163"/>
      <c r="UBV54" s="163"/>
      <c r="UBW54" s="163"/>
      <c r="UBX54" s="163"/>
      <c r="UBY54" s="163"/>
      <c r="UBZ54" s="163"/>
      <c r="UCA54" s="163"/>
      <c r="UCB54" s="163"/>
      <c r="UCC54" s="163"/>
      <c r="UCD54" s="163"/>
      <c r="UCE54" s="163"/>
      <c r="UCF54" s="163"/>
      <c r="UCG54" s="163"/>
      <c r="UCH54" s="163"/>
      <c r="UCI54" s="163"/>
      <c r="UCJ54" s="163"/>
      <c r="UCK54" s="163"/>
      <c r="UCL54" s="163"/>
      <c r="UCM54" s="163"/>
      <c r="UCN54" s="163"/>
      <c r="UCO54" s="163"/>
      <c r="UCP54" s="163"/>
      <c r="UCQ54" s="163"/>
      <c r="UCR54" s="163"/>
      <c r="UCS54" s="163"/>
      <c r="UCT54" s="163"/>
      <c r="UCU54" s="163"/>
      <c r="UCV54" s="163"/>
      <c r="UCW54" s="163"/>
      <c r="UCX54" s="163"/>
      <c r="UCY54" s="163"/>
      <c r="UCZ54" s="163"/>
      <c r="UDA54" s="163"/>
      <c r="UDB54" s="163"/>
      <c r="UDC54" s="163"/>
      <c r="UDD54" s="163"/>
      <c r="UDE54" s="163"/>
      <c r="UDF54" s="163"/>
      <c r="UDG54" s="163"/>
      <c r="UDH54" s="163"/>
      <c r="UDI54" s="163"/>
      <c r="UDJ54" s="163"/>
      <c r="UDK54" s="163"/>
      <c r="UDL54" s="163"/>
      <c r="UDM54" s="163"/>
      <c r="UDN54" s="163"/>
      <c r="UDO54" s="163"/>
      <c r="UDP54" s="163"/>
      <c r="UDQ54" s="163"/>
      <c r="UDR54" s="163"/>
      <c r="UDS54" s="163"/>
      <c r="UDT54" s="163"/>
      <c r="UDU54" s="163"/>
      <c r="UDV54" s="163"/>
      <c r="UDW54" s="163"/>
      <c r="UDX54" s="163"/>
      <c r="UDY54" s="163"/>
      <c r="UDZ54" s="163"/>
      <c r="UEA54" s="163"/>
      <c r="UEB54" s="163"/>
      <c r="UEC54" s="163"/>
      <c r="UED54" s="163"/>
      <c r="UEE54" s="163"/>
      <c r="UEF54" s="163"/>
      <c r="UEG54" s="163"/>
      <c r="UEH54" s="163"/>
      <c r="UEI54" s="163"/>
      <c r="UEJ54" s="163"/>
      <c r="UEK54" s="163"/>
      <c r="UEL54" s="163"/>
      <c r="UEM54" s="163"/>
      <c r="UEN54" s="163"/>
      <c r="UEO54" s="163"/>
      <c r="UEP54" s="163"/>
      <c r="UEQ54" s="163"/>
      <c r="UER54" s="163"/>
      <c r="UES54" s="163"/>
      <c r="UET54" s="163"/>
      <c r="UEU54" s="163"/>
      <c r="UEV54" s="163"/>
      <c r="UEW54" s="163"/>
      <c r="UEX54" s="163"/>
      <c r="UEY54" s="163"/>
      <c r="UEZ54" s="163"/>
      <c r="UFA54" s="163"/>
      <c r="UFB54" s="163"/>
      <c r="UFC54" s="163"/>
      <c r="UFD54" s="163"/>
      <c r="UFE54" s="163"/>
      <c r="UFF54" s="163"/>
      <c r="UFG54" s="163"/>
      <c r="UFH54" s="163"/>
      <c r="UFI54" s="163"/>
      <c r="UFJ54" s="163"/>
      <c r="UFK54" s="163"/>
      <c r="UFL54" s="163"/>
      <c r="UFM54" s="163"/>
      <c r="UFN54" s="163"/>
      <c r="UFO54" s="163"/>
      <c r="UFP54" s="163"/>
      <c r="UFQ54" s="163"/>
      <c r="UFR54" s="163"/>
      <c r="UFS54" s="163"/>
      <c r="UFT54" s="163"/>
      <c r="UFU54" s="163"/>
      <c r="UFV54" s="163"/>
      <c r="UFW54" s="163"/>
      <c r="UFX54" s="163"/>
      <c r="UFY54" s="163"/>
      <c r="UFZ54" s="163"/>
      <c r="UGA54" s="163"/>
      <c r="UGB54" s="163"/>
      <c r="UGC54" s="163"/>
      <c r="UGD54" s="163"/>
      <c r="UGE54" s="163"/>
      <c r="UGF54" s="163"/>
      <c r="UGG54" s="163"/>
      <c r="UGH54" s="163"/>
      <c r="UGI54" s="163"/>
      <c r="UGJ54" s="163"/>
      <c r="UGK54" s="163"/>
      <c r="UGL54" s="163"/>
      <c r="UGM54" s="163"/>
      <c r="UGN54" s="163"/>
      <c r="UGO54" s="163"/>
      <c r="UGP54" s="163"/>
      <c r="UGQ54" s="163"/>
      <c r="UGR54" s="163"/>
      <c r="UGS54" s="163"/>
      <c r="UGT54" s="163"/>
      <c r="UGU54" s="163"/>
      <c r="UGV54" s="163"/>
      <c r="UGW54" s="163"/>
      <c r="UGX54" s="163"/>
      <c r="UGY54" s="163"/>
      <c r="UGZ54" s="163"/>
      <c r="UHA54" s="163"/>
      <c r="UHB54" s="163"/>
      <c r="UHC54" s="163"/>
      <c r="UHD54" s="163"/>
      <c r="UHE54" s="163"/>
      <c r="UHF54" s="163"/>
      <c r="UHG54" s="163"/>
      <c r="UHH54" s="163"/>
      <c r="UHI54" s="163"/>
      <c r="UHJ54" s="163"/>
      <c r="UHK54" s="163"/>
      <c r="UHL54" s="163"/>
      <c r="UHM54" s="163"/>
      <c r="UHN54" s="163"/>
      <c r="UHO54" s="163"/>
      <c r="UHP54" s="163"/>
      <c r="UHQ54" s="163"/>
      <c r="UHR54" s="163"/>
      <c r="UHS54" s="163"/>
      <c r="UHT54" s="163"/>
      <c r="UHU54" s="163"/>
      <c r="UHV54" s="163"/>
      <c r="UHW54" s="163"/>
      <c r="UHX54" s="163"/>
      <c r="UHY54" s="163"/>
      <c r="UHZ54" s="163"/>
      <c r="UIA54" s="163"/>
      <c r="UIB54" s="163"/>
      <c r="UIC54" s="163"/>
      <c r="UID54" s="163"/>
      <c r="UIE54" s="163"/>
      <c r="UIF54" s="163"/>
      <c r="UIG54" s="163"/>
      <c r="UIH54" s="163"/>
      <c r="UII54" s="163"/>
      <c r="UIJ54" s="163"/>
      <c r="UIK54" s="163"/>
      <c r="UIL54" s="163"/>
      <c r="UIM54" s="163"/>
      <c r="UIN54" s="163"/>
      <c r="UIO54" s="163"/>
      <c r="UIP54" s="163"/>
      <c r="UIQ54" s="163"/>
      <c r="UIR54" s="163"/>
      <c r="UIS54" s="163"/>
      <c r="UIT54" s="163"/>
      <c r="UIU54" s="163"/>
      <c r="UIV54" s="163"/>
      <c r="UIW54" s="163"/>
      <c r="UIX54" s="163"/>
      <c r="UIY54" s="163"/>
      <c r="UIZ54" s="163"/>
      <c r="UJA54" s="163"/>
      <c r="UJB54" s="163"/>
      <c r="UJC54" s="163"/>
      <c r="UJD54" s="163"/>
      <c r="UJE54" s="163"/>
      <c r="UJF54" s="163"/>
      <c r="UJG54" s="163"/>
      <c r="UJH54" s="163"/>
      <c r="UJI54" s="163"/>
      <c r="UJJ54" s="163"/>
      <c r="UJK54" s="163"/>
      <c r="UJL54" s="163"/>
      <c r="UJM54" s="163"/>
      <c r="UJN54" s="163"/>
      <c r="UJO54" s="163"/>
      <c r="UJP54" s="163"/>
      <c r="UJQ54" s="163"/>
      <c r="UJR54" s="163"/>
      <c r="UJS54" s="163"/>
      <c r="UJT54" s="163"/>
      <c r="UJU54" s="163"/>
      <c r="UJV54" s="163"/>
      <c r="UJW54" s="163"/>
      <c r="UJX54" s="163"/>
      <c r="UJY54" s="163"/>
      <c r="UJZ54" s="163"/>
      <c r="UKA54" s="163"/>
      <c r="UKB54" s="163"/>
      <c r="UKC54" s="163"/>
      <c r="UKD54" s="163"/>
      <c r="UKE54" s="163"/>
      <c r="UKF54" s="163"/>
      <c r="UKG54" s="163"/>
      <c r="UKH54" s="163"/>
      <c r="UKI54" s="163"/>
      <c r="UKJ54" s="163"/>
      <c r="UKK54" s="163"/>
      <c r="UKL54" s="163"/>
      <c r="UKM54" s="163"/>
      <c r="UKN54" s="163"/>
      <c r="UKO54" s="163"/>
      <c r="UKP54" s="163"/>
      <c r="UKQ54" s="163"/>
      <c r="UKR54" s="163"/>
      <c r="UKS54" s="163"/>
      <c r="UKT54" s="163"/>
      <c r="UKU54" s="163"/>
      <c r="UKV54" s="163"/>
      <c r="UKW54" s="163"/>
      <c r="UKX54" s="163"/>
      <c r="UKY54" s="163"/>
      <c r="UKZ54" s="163"/>
      <c r="ULA54" s="163"/>
      <c r="ULB54" s="163"/>
      <c r="ULC54" s="163"/>
      <c r="ULD54" s="163"/>
      <c r="ULE54" s="163"/>
      <c r="ULF54" s="163"/>
      <c r="ULG54" s="163"/>
      <c r="ULH54" s="163"/>
      <c r="ULI54" s="163"/>
      <c r="ULJ54" s="163"/>
      <c r="ULK54" s="163"/>
      <c r="ULL54" s="163"/>
      <c r="ULM54" s="163"/>
      <c r="ULN54" s="163"/>
      <c r="ULO54" s="163"/>
      <c r="ULP54" s="163"/>
      <c r="ULQ54" s="163"/>
      <c r="ULR54" s="163"/>
      <c r="ULS54" s="163"/>
      <c r="ULT54" s="163"/>
      <c r="ULU54" s="163"/>
      <c r="ULV54" s="163"/>
      <c r="ULW54" s="163"/>
      <c r="ULX54" s="163"/>
      <c r="ULY54" s="163"/>
      <c r="ULZ54" s="163"/>
      <c r="UMA54" s="163"/>
      <c r="UMB54" s="163"/>
      <c r="UMC54" s="163"/>
      <c r="UMD54" s="163"/>
      <c r="UME54" s="163"/>
      <c r="UMF54" s="163"/>
      <c r="UMG54" s="163"/>
      <c r="UMH54" s="163"/>
      <c r="UMI54" s="163"/>
      <c r="UMJ54" s="163"/>
      <c r="UMK54" s="163"/>
      <c r="UML54" s="163"/>
      <c r="UMM54" s="163"/>
      <c r="UMN54" s="163"/>
      <c r="UMO54" s="163"/>
      <c r="UMP54" s="163"/>
      <c r="UMQ54" s="163"/>
      <c r="UMR54" s="163"/>
      <c r="UMS54" s="163"/>
      <c r="UMT54" s="163"/>
      <c r="UMU54" s="163"/>
      <c r="UMV54" s="163"/>
      <c r="UMW54" s="163"/>
      <c r="UMX54" s="163"/>
      <c r="UMY54" s="163"/>
      <c r="UMZ54" s="163"/>
      <c r="UNA54" s="163"/>
      <c r="UNB54" s="163"/>
      <c r="UNC54" s="163"/>
      <c r="UND54" s="163"/>
      <c r="UNE54" s="163"/>
      <c r="UNF54" s="163"/>
      <c r="UNG54" s="163"/>
      <c r="UNH54" s="163"/>
      <c r="UNI54" s="163"/>
      <c r="UNJ54" s="163"/>
      <c r="UNK54" s="163"/>
      <c r="UNL54" s="163"/>
      <c r="UNM54" s="163"/>
      <c r="UNN54" s="163"/>
      <c r="UNO54" s="163"/>
      <c r="UNP54" s="163"/>
      <c r="UNQ54" s="163"/>
      <c r="UNR54" s="163"/>
      <c r="UNS54" s="163"/>
      <c r="UNT54" s="163"/>
      <c r="UNU54" s="163"/>
      <c r="UNV54" s="163"/>
      <c r="UNW54" s="163"/>
      <c r="UNX54" s="163"/>
      <c r="UNY54" s="163"/>
      <c r="UNZ54" s="163"/>
      <c r="UOA54" s="163"/>
      <c r="UOB54" s="163"/>
      <c r="UOC54" s="163"/>
      <c r="UOD54" s="163"/>
      <c r="UOE54" s="163"/>
      <c r="UOF54" s="163"/>
      <c r="UOG54" s="163"/>
      <c r="UOH54" s="163"/>
      <c r="UOI54" s="163"/>
      <c r="UOJ54" s="163"/>
      <c r="UOK54" s="163"/>
      <c r="UOL54" s="163"/>
      <c r="UOM54" s="163"/>
      <c r="UON54" s="163"/>
      <c r="UOO54" s="163"/>
      <c r="UOP54" s="163"/>
      <c r="UOQ54" s="163"/>
      <c r="UOR54" s="163"/>
      <c r="UOS54" s="163"/>
      <c r="UOT54" s="163"/>
      <c r="UOU54" s="163"/>
      <c r="UOV54" s="163"/>
      <c r="UOW54" s="163"/>
      <c r="UOX54" s="163"/>
      <c r="UOY54" s="163"/>
      <c r="UOZ54" s="163"/>
      <c r="UPA54" s="163"/>
      <c r="UPB54" s="163"/>
      <c r="UPC54" s="163"/>
      <c r="UPD54" s="163"/>
      <c r="UPE54" s="163"/>
      <c r="UPF54" s="163"/>
      <c r="UPG54" s="163"/>
      <c r="UPH54" s="163"/>
      <c r="UPI54" s="163"/>
      <c r="UPJ54" s="163"/>
      <c r="UPK54" s="163"/>
      <c r="UPL54" s="163"/>
      <c r="UPM54" s="163"/>
      <c r="UPN54" s="163"/>
      <c r="UPO54" s="163"/>
      <c r="UPP54" s="163"/>
      <c r="UPQ54" s="163"/>
      <c r="UPR54" s="163"/>
      <c r="UPS54" s="163"/>
      <c r="UPT54" s="163"/>
      <c r="UPU54" s="163"/>
      <c r="UPV54" s="163"/>
      <c r="UPW54" s="163"/>
      <c r="UPX54" s="163"/>
      <c r="UPY54" s="163"/>
      <c r="UPZ54" s="163"/>
      <c r="UQA54" s="163"/>
      <c r="UQB54" s="163"/>
      <c r="UQC54" s="163"/>
      <c r="UQD54" s="163"/>
      <c r="UQE54" s="163"/>
      <c r="UQF54" s="163"/>
      <c r="UQG54" s="163"/>
      <c r="UQH54" s="163"/>
      <c r="UQI54" s="163"/>
      <c r="UQJ54" s="163"/>
      <c r="UQK54" s="163"/>
      <c r="UQL54" s="163"/>
      <c r="UQM54" s="163"/>
      <c r="UQN54" s="163"/>
      <c r="UQO54" s="163"/>
      <c r="UQP54" s="163"/>
      <c r="UQQ54" s="163"/>
      <c r="UQR54" s="163"/>
      <c r="UQS54" s="163"/>
      <c r="UQT54" s="163"/>
      <c r="UQU54" s="163"/>
      <c r="UQV54" s="163"/>
      <c r="UQW54" s="163"/>
      <c r="UQX54" s="163"/>
      <c r="UQY54" s="163"/>
      <c r="UQZ54" s="163"/>
      <c r="URA54" s="163"/>
      <c r="URB54" s="163"/>
      <c r="URC54" s="163"/>
      <c r="URD54" s="163"/>
      <c r="URE54" s="163"/>
      <c r="URF54" s="163"/>
      <c r="URG54" s="163"/>
      <c r="URH54" s="163"/>
      <c r="URI54" s="163"/>
      <c r="URJ54" s="163"/>
      <c r="URK54" s="163"/>
      <c r="URL54" s="163"/>
      <c r="URM54" s="163"/>
      <c r="URN54" s="163"/>
      <c r="URO54" s="163"/>
      <c r="URP54" s="163"/>
      <c r="URQ54" s="163"/>
      <c r="URR54" s="163"/>
      <c r="URS54" s="163"/>
      <c r="URT54" s="163"/>
      <c r="URU54" s="163"/>
      <c r="URV54" s="163"/>
      <c r="URW54" s="163"/>
      <c r="URX54" s="163"/>
      <c r="URY54" s="163"/>
      <c r="URZ54" s="163"/>
      <c r="USA54" s="163"/>
      <c r="USB54" s="163"/>
      <c r="USC54" s="163"/>
      <c r="USD54" s="163"/>
      <c r="USE54" s="163"/>
      <c r="USF54" s="163"/>
      <c r="USG54" s="163"/>
      <c r="USH54" s="163"/>
      <c r="USI54" s="163"/>
      <c r="USJ54" s="163"/>
      <c r="USK54" s="163"/>
      <c r="USL54" s="163"/>
      <c r="USM54" s="163"/>
      <c r="USN54" s="163"/>
      <c r="USO54" s="163"/>
      <c r="USP54" s="163"/>
      <c r="USQ54" s="163"/>
      <c r="USR54" s="163"/>
      <c r="USS54" s="163"/>
      <c r="UST54" s="163"/>
      <c r="USU54" s="163"/>
      <c r="USV54" s="163"/>
      <c r="USW54" s="163"/>
      <c r="USX54" s="163"/>
      <c r="USY54" s="163"/>
      <c r="USZ54" s="163"/>
      <c r="UTA54" s="163"/>
      <c r="UTB54" s="163"/>
      <c r="UTC54" s="163"/>
      <c r="UTD54" s="163"/>
      <c r="UTE54" s="163"/>
      <c r="UTF54" s="163"/>
      <c r="UTG54" s="163"/>
      <c r="UTH54" s="163"/>
      <c r="UTI54" s="163"/>
      <c r="UTJ54" s="163"/>
      <c r="UTK54" s="163"/>
      <c r="UTL54" s="163"/>
      <c r="UTM54" s="163"/>
      <c r="UTN54" s="163"/>
      <c r="UTO54" s="163"/>
      <c r="UTP54" s="163"/>
      <c r="UTQ54" s="163"/>
      <c r="UTR54" s="163"/>
      <c r="UTS54" s="163"/>
      <c r="UTT54" s="163"/>
      <c r="UTU54" s="163"/>
      <c r="UTV54" s="163"/>
      <c r="UTW54" s="163"/>
      <c r="UTX54" s="163"/>
      <c r="UTY54" s="163"/>
      <c r="UTZ54" s="163"/>
      <c r="UUA54" s="163"/>
      <c r="UUB54" s="163"/>
      <c r="UUC54" s="163"/>
      <c r="UUD54" s="163"/>
      <c r="UUE54" s="163"/>
      <c r="UUF54" s="163"/>
      <c r="UUG54" s="163"/>
      <c r="UUH54" s="163"/>
      <c r="UUI54" s="163"/>
      <c r="UUJ54" s="163"/>
      <c r="UUK54" s="163"/>
      <c r="UUL54" s="163"/>
      <c r="UUM54" s="163"/>
      <c r="UUN54" s="163"/>
      <c r="UUO54" s="163"/>
      <c r="UUP54" s="163"/>
      <c r="UUQ54" s="163"/>
      <c r="UUR54" s="163"/>
      <c r="UUS54" s="163"/>
      <c r="UUT54" s="163"/>
      <c r="UUU54" s="163"/>
      <c r="UUV54" s="163"/>
      <c r="UUW54" s="163"/>
      <c r="UUX54" s="163"/>
      <c r="UUY54" s="163"/>
      <c r="UUZ54" s="163"/>
      <c r="UVA54" s="163"/>
      <c r="UVB54" s="163"/>
      <c r="UVC54" s="163"/>
      <c r="UVD54" s="163"/>
      <c r="UVE54" s="163"/>
      <c r="UVF54" s="163"/>
      <c r="UVG54" s="163"/>
      <c r="UVH54" s="163"/>
      <c r="UVI54" s="163"/>
      <c r="UVJ54" s="163"/>
      <c r="UVK54" s="163"/>
      <c r="UVL54" s="163"/>
      <c r="UVM54" s="163"/>
      <c r="UVN54" s="163"/>
      <c r="UVO54" s="163"/>
      <c r="UVP54" s="163"/>
      <c r="UVQ54" s="163"/>
      <c r="UVR54" s="163"/>
      <c r="UVS54" s="163"/>
      <c r="UVT54" s="163"/>
      <c r="UVU54" s="163"/>
      <c r="UVV54" s="163"/>
      <c r="UVW54" s="163"/>
      <c r="UVX54" s="163"/>
      <c r="UVY54" s="163"/>
      <c r="UVZ54" s="163"/>
      <c r="UWA54" s="163"/>
      <c r="UWB54" s="163"/>
      <c r="UWC54" s="163"/>
      <c r="UWD54" s="163"/>
      <c r="UWE54" s="163"/>
      <c r="UWF54" s="163"/>
      <c r="UWG54" s="163"/>
      <c r="UWH54" s="163"/>
      <c r="UWI54" s="163"/>
      <c r="UWJ54" s="163"/>
      <c r="UWK54" s="163"/>
      <c r="UWL54" s="163"/>
      <c r="UWM54" s="163"/>
      <c r="UWN54" s="163"/>
      <c r="UWO54" s="163"/>
      <c r="UWP54" s="163"/>
      <c r="UWQ54" s="163"/>
      <c r="UWR54" s="163"/>
      <c r="UWS54" s="163"/>
      <c r="UWT54" s="163"/>
      <c r="UWU54" s="163"/>
      <c r="UWV54" s="163"/>
      <c r="UWW54" s="163"/>
      <c r="UWX54" s="163"/>
      <c r="UWY54" s="163"/>
      <c r="UWZ54" s="163"/>
      <c r="UXA54" s="163"/>
      <c r="UXB54" s="163"/>
      <c r="UXC54" s="163"/>
      <c r="UXD54" s="163"/>
      <c r="UXE54" s="163"/>
      <c r="UXF54" s="163"/>
      <c r="UXG54" s="163"/>
      <c r="UXH54" s="163"/>
      <c r="UXI54" s="163"/>
      <c r="UXJ54" s="163"/>
      <c r="UXK54" s="163"/>
      <c r="UXL54" s="163"/>
      <c r="UXM54" s="163"/>
      <c r="UXN54" s="163"/>
      <c r="UXO54" s="163"/>
      <c r="UXP54" s="163"/>
      <c r="UXQ54" s="163"/>
      <c r="UXR54" s="163"/>
      <c r="UXS54" s="163"/>
      <c r="UXT54" s="163"/>
      <c r="UXU54" s="163"/>
      <c r="UXV54" s="163"/>
      <c r="UXW54" s="163"/>
      <c r="UXX54" s="163"/>
      <c r="UXY54" s="163"/>
      <c r="UXZ54" s="163"/>
      <c r="UYA54" s="163"/>
      <c r="UYB54" s="163"/>
      <c r="UYC54" s="163"/>
      <c r="UYD54" s="163"/>
      <c r="UYE54" s="163"/>
      <c r="UYF54" s="163"/>
      <c r="UYG54" s="163"/>
      <c r="UYH54" s="163"/>
      <c r="UYI54" s="163"/>
      <c r="UYJ54" s="163"/>
      <c r="UYK54" s="163"/>
      <c r="UYL54" s="163"/>
      <c r="UYM54" s="163"/>
      <c r="UYN54" s="163"/>
      <c r="UYO54" s="163"/>
      <c r="UYP54" s="163"/>
      <c r="UYQ54" s="163"/>
      <c r="UYR54" s="163"/>
      <c r="UYS54" s="163"/>
      <c r="UYT54" s="163"/>
      <c r="UYU54" s="163"/>
      <c r="UYV54" s="163"/>
      <c r="UYW54" s="163"/>
      <c r="UYX54" s="163"/>
      <c r="UYY54" s="163"/>
      <c r="UYZ54" s="163"/>
      <c r="UZA54" s="163"/>
      <c r="UZB54" s="163"/>
      <c r="UZC54" s="163"/>
      <c r="UZD54" s="163"/>
      <c r="UZE54" s="163"/>
      <c r="UZF54" s="163"/>
      <c r="UZG54" s="163"/>
      <c r="UZH54" s="163"/>
      <c r="UZI54" s="163"/>
      <c r="UZJ54" s="163"/>
      <c r="UZK54" s="163"/>
      <c r="UZL54" s="163"/>
      <c r="UZM54" s="163"/>
      <c r="UZN54" s="163"/>
      <c r="UZO54" s="163"/>
      <c r="UZP54" s="163"/>
      <c r="UZQ54" s="163"/>
      <c r="UZR54" s="163"/>
      <c r="UZS54" s="163"/>
      <c r="UZT54" s="163"/>
      <c r="UZU54" s="163"/>
      <c r="UZV54" s="163"/>
      <c r="UZW54" s="163"/>
      <c r="UZX54" s="163"/>
      <c r="UZY54" s="163"/>
      <c r="UZZ54" s="163"/>
      <c r="VAA54" s="163"/>
      <c r="VAB54" s="163"/>
      <c r="VAC54" s="163"/>
      <c r="VAD54" s="163"/>
      <c r="VAE54" s="163"/>
      <c r="VAF54" s="163"/>
      <c r="VAG54" s="163"/>
      <c r="VAH54" s="163"/>
      <c r="VAI54" s="163"/>
      <c r="VAJ54" s="163"/>
      <c r="VAK54" s="163"/>
      <c r="VAL54" s="163"/>
      <c r="VAM54" s="163"/>
      <c r="VAN54" s="163"/>
      <c r="VAO54" s="163"/>
      <c r="VAP54" s="163"/>
      <c r="VAQ54" s="163"/>
      <c r="VAR54" s="163"/>
      <c r="VAS54" s="163"/>
      <c r="VAT54" s="163"/>
      <c r="VAU54" s="163"/>
      <c r="VAV54" s="163"/>
      <c r="VAW54" s="163"/>
      <c r="VAX54" s="163"/>
      <c r="VAY54" s="163"/>
      <c r="VAZ54" s="163"/>
      <c r="VBA54" s="163"/>
      <c r="VBB54" s="163"/>
      <c r="VBC54" s="163"/>
      <c r="VBD54" s="163"/>
      <c r="VBE54" s="163"/>
      <c r="VBF54" s="163"/>
      <c r="VBG54" s="163"/>
      <c r="VBH54" s="163"/>
      <c r="VBI54" s="163"/>
      <c r="VBJ54" s="163"/>
      <c r="VBK54" s="163"/>
      <c r="VBL54" s="163"/>
      <c r="VBM54" s="163"/>
      <c r="VBN54" s="163"/>
      <c r="VBO54" s="163"/>
      <c r="VBP54" s="163"/>
      <c r="VBQ54" s="163"/>
      <c r="VBR54" s="163"/>
      <c r="VBS54" s="163"/>
      <c r="VBT54" s="163"/>
      <c r="VBU54" s="163"/>
      <c r="VBV54" s="163"/>
      <c r="VBW54" s="163"/>
      <c r="VBX54" s="163"/>
      <c r="VBY54" s="163"/>
      <c r="VBZ54" s="163"/>
      <c r="VCA54" s="163"/>
      <c r="VCB54" s="163"/>
      <c r="VCC54" s="163"/>
      <c r="VCD54" s="163"/>
      <c r="VCE54" s="163"/>
      <c r="VCF54" s="163"/>
      <c r="VCG54" s="163"/>
      <c r="VCH54" s="163"/>
      <c r="VCI54" s="163"/>
      <c r="VCJ54" s="163"/>
      <c r="VCK54" s="163"/>
      <c r="VCL54" s="163"/>
      <c r="VCM54" s="163"/>
      <c r="VCN54" s="163"/>
      <c r="VCO54" s="163"/>
      <c r="VCP54" s="163"/>
      <c r="VCQ54" s="163"/>
      <c r="VCR54" s="163"/>
      <c r="VCS54" s="163"/>
      <c r="VCT54" s="163"/>
      <c r="VCU54" s="163"/>
      <c r="VCV54" s="163"/>
      <c r="VCW54" s="163"/>
      <c r="VCX54" s="163"/>
      <c r="VCY54" s="163"/>
      <c r="VCZ54" s="163"/>
      <c r="VDA54" s="163"/>
      <c r="VDB54" s="163"/>
      <c r="VDC54" s="163"/>
      <c r="VDD54" s="163"/>
      <c r="VDE54" s="163"/>
      <c r="VDF54" s="163"/>
      <c r="VDG54" s="163"/>
      <c r="VDH54" s="163"/>
      <c r="VDI54" s="163"/>
      <c r="VDJ54" s="163"/>
      <c r="VDK54" s="163"/>
      <c r="VDL54" s="163"/>
      <c r="VDM54" s="163"/>
      <c r="VDN54" s="163"/>
      <c r="VDO54" s="163"/>
      <c r="VDP54" s="163"/>
      <c r="VDQ54" s="163"/>
      <c r="VDR54" s="163"/>
      <c r="VDS54" s="163"/>
      <c r="VDT54" s="163"/>
      <c r="VDU54" s="163"/>
      <c r="VDV54" s="163"/>
      <c r="VDW54" s="163"/>
      <c r="VDX54" s="163"/>
      <c r="VDY54" s="163"/>
      <c r="VDZ54" s="163"/>
      <c r="VEA54" s="163"/>
      <c r="VEB54" s="163"/>
      <c r="VEC54" s="163"/>
      <c r="VED54" s="163"/>
      <c r="VEE54" s="163"/>
      <c r="VEF54" s="163"/>
      <c r="VEG54" s="163"/>
      <c r="VEH54" s="163"/>
      <c r="VEI54" s="163"/>
      <c r="VEJ54" s="163"/>
      <c r="VEK54" s="163"/>
      <c r="VEL54" s="163"/>
      <c r="VEM54" s="163"/>
      <c r="VEN54" s="163"/>
      <c r="VEO54" s="163"/>
      <c r="VEP54" s="163"/>
      <c r="VEQ54" s="163"/>
      <c r="VER54" s="163"/>
      <c r="VES54" s="163"/>
      <c r="VET54" s="163"/>
      <c r="VEU54" s="163"/>
      <c r="VEV54" s="163"/>
      <c r="VEW54" s="163"/>
      <c r="VEX54" s="163"/>
      <c r="VEY54" s="163"/>
      <c r="VEZ54" s="163"/>
      <c r="VFA54" s="163"/>
      <c r="VFB54" s="163"/>
      <c r="VFC54" s="163"/>
      <c r="VFD54" s="163"/>
      <c r="VFE54" s="163"/>
      <c r="VFF54" s="163"/>
      <c r="VFG54" s="163"/>
      <c r="VFH54" s="163"/>
      <c r="VFI54" s="163"/>
      <c r="VFJ54" s="163"/>
      <c r="VFK54" s="163"/>
      <c r="VFL54" s="163"/>
      <c r="VFM54" s="163"/>
      <c r="VFN54" s="163"/>
      <c r="VFO54" s="163"/>
      <c r="VFP54" s="163"/>
      <c r="VFQ54" s="163"/>
      <c r="VFR54" s="163"/>
      <c r="VFS54" s="163"/>
      <c r="VFT54" s="163"/>
      <c r="VFU54" s="163"/>
      <c r="VFV54" s="163"/>
      <c r="VFW54" s="163"/>
      <c r="VFX54" s="163"/>
      <c r="VFY54" s="163"/>
      <c r="VFZ54" s="163"/>
      <c r="VGA54" s="163"/>
      <c r="VGB54" s="163"/>
      <c r="VGC54" s="163"/>
      <c r="VGD54" s="163"/>
      <c r="VGE54" s="163"/>
      <c r="VGF54" s="163"/>
      <c r="VGG54" s="163"/>
      <c r="VGH54" s="163"/>
      <c r="VGI54" s="163"/>
      <c r="VGJ54" s="163"/>
      <c r="VGK54" s="163"/>
      <c r="VGL54" s="163"/>
      <c r="VGM54" s="163"/>
      <c r="VGN54" s="163"/>
      <c r="VGO54" s="163"/>
      <c r="VGP54" s="163"/>
      <c r="VGQ54" s="163"/>
      <c r="VGR54" s="163"/>
      <c r="VGS54" s="163"/>
      <c r="VGT54" s="163"/>
      <c r="VGU54" s="163"/>
      <c r="VGV54" s="163"/>
      <c r="VGW54" s="163"/>
      <c r="VGX54" s="163"/>
      <c r="VGY54" s="163"/>
      <c r="VGZ54" s="163"/>
      <c r="VHA54" s="163"/>
      <c r="VHB54" s="163"/>
      <c r="VHC54" s="163"/>
      <c r="VHD54" s="163"/>
      <c r="VHE54" s="163"/>
      <c r="VHF54" s="163"/>
      <c r="VHG54" s="163"/>
      <c r="VHH54" s="163"/>
      <c r="VHI54" s="163"/>
      <c r="VHJ54" s="163"/>
      <c r="VHK54" s="163"/>
      <c r="VHL54" s="163"/>
      <c r="VHM54" s="163"/>
      <c r="VHN54" s="163"/>
      <c r="VHO54" s="163"/>
      <c r="VHP54" s="163"/>
      <c r="VHQ54" s="163"/>
      <c r="VHR54" s="163"/>
      <c r="VHS54" s="163"/>
      <c r="VHT54" s="163"/>
      <c r="VHU54" s="163"/>
      <c r="VHV54" s="163"/>
      <c r="VHW54" s="163"/>
      <c r="VHX54" s="163"/>
      <c r="VHY54" s="163"/>
      <c r="VHZ54" s="163"/>
      <c r="VIA54" s="163"/>
      <c r="VIB54" s="163"/>
      <c r="VIC54" s="163"/>
      <c r="VID54" s="163"/>
      <c r="VIE54" s="163"/>
      <c r="VIF54" s="163"/>
      <c r="VIG54" s="163"/>
      <c r="VIH54" s="163"/>
      <c r="VII54" s="163"/>
      <c r="VIJ54" s="163"/>
      <c r="VIK54" s="163"/>
      <c r="VIL54" s="163"/>
      <c r="VIM54" s="163"/>
      <c r="VIN54" s="163"/>
      <c r="VIO54" s="163"/>
      <c r="VIP54" s="163"/>
      <c r="VIQ54" s="163"/>
      <c r="VIR54" s="163"/>
      <c r="VIS54" s="163"/>
      <c r="VIT54" s="163"/>
      <c r="VIU54" s="163"/>
      <c r="VIV54" s="163"/>
      <c r="VIW54" s="163"/>
      <c r="VIX54" s="163"/>
      <c r="VIY54" s="163"/>
      <c r="VIZ54" s="163"/>
      <c r="VJA54" s="163"/>
      <c r="VJB54" s="163"/>
      <c r="VJC54" s="163"/>
      <c r="VJD54" s="163"/>
      <c r="VJE54" s="163"/>
      <c r="VJF54" s="163"/>
      <c r="VJG54" s="163"/>
      <c r="VJH54" s="163"/>
      <c r="VJI54" s="163"/>
      <c r="VJJ54" s="163"/>
      <c r="VJK54" s="163"/>
      <c r="VJL54" s="163"/>
      <c r="VJM54" s="163"/>
      <c r="VJN54" s="163"/>
      <c r="VJO54" s="163"/>
      <c r="VJP54" s="163"/>
      <c r="VJQ54" s="163"/>
      <c r="VJR54" s="163"/>
      <c r="VJS54" s="163"/>
      <c r="VJT54" s="163"/>
      <c r="VJU54" s="163"/>
      <c r="VJV54" s="163"/>
      <c r="VJW54" s="163"/>
      <c r="VJX54" s="163"/>
      <c r="VJY54" s="163"/>
      <c r="VJZ54" s="163"/>
      <c r="VKA54" s="163"/>
      <c r="VKB54" s="163"/>
      <c r="VKC54" s="163"/>
      <c r="VKD54" s="163"/>
      <c r="VKE54" s="163"/>
      <c r="VKF54" s="163"/>
      <c r="VKG54" s="163"/>
      <c r="VKH54" s="163"/>
      <c r="VKI54" s="163"/>
      <c r="VKJ54" s="163"/>
      <c r="VKK54" s="163"/>
      <c r="VKL54" s="163"/>
      <c r="VKM54" s="163"/>
      <c r="VKN54" s="163"/>
      <c r="VKO54" s="163"/>
      <c r="VKP54" s="163"/>
      <c r="VKQ54" s="163"/>
      <c r="VKR54" s="163"/>
      <c r="VKS54" s="163"/>
      <c r="VKT54" s="163"/>
      <c r="VKU54" s="163"/>
      <c r="VKV54" s="163"/>
      <c r="VKW54" s="163"/>
      <c r="VKX54" s="163"/>
      <c r="VKY54" s="163"/>
      <c r="VKZ54" s="163"/>
      <c r="VLA54" s="163"/>
      <c r="VLB54" s="163"/>
      <c r="VLC54" s="163"/>
      <c r="VLD54" s="163"/>
      <c r="VLE54" s="163"/>
      <c r="VLF54" s="163"/>
      <c r="VLG54" s="163"/>
      <c r="VLH54" s="163"/>
      <c r="VLI54" s="163"/>
      <c r="VLJ54" s="163"/>
      <c r="VLK54" s="163"/>
      <c r="VLL54" s="163"/>
      <c r="VLM54" s="163"/>
      <c r="VLN54" s="163"/>
      <c r="VLO54" s="163"/>
      <c r="VLP54" s="163"/>
      <c r="VLQ54" s="163"/>
      <c r="VLR54" s="163"/>
      <c r="VLS54" s="163"/>
      <c r="VLT54" s="163"/>
      <c r="VLU54" s="163"/>
      <c r="VLV54" s="163"/>
      <c r="VLW54" s="163"/>
      <c r="VLX54" s="163"/>
      <c r="VLY54" s="163"/>
      <c r="VLZ54" s="163"/>
      <c r="VMA54" s="163"/>
      <c r="VMB54" s="163"/>
      <c r="VMC54" s="163"/>
      <c r="VMD54" s="163"/>
      <c r="VME54" s="163"/>
      <c r="VMF54" s="163"/>
      <c r="VMG54" s="163"/>
      <c r="VMH54" s="163"/>
      <c r="VMI54" s="163"/>
      <c r="VMJ54" s="163"/>
      <c r="VMK54" s="163"/>
      <c r="VML54" s="163"/>
      <c r="VMM54" s="163"/>
      <c r="VMN54" s="163"/>
      <c r="VMO54" s="163"/>
      <c r="VMP54" s="163"/>
      <c r="VMQ54" s="163"/>
      <c r="VMR54" s="163"/>
      <c r="VMS54" s="163"/>
      <c r="VMT54" s="163"/>
      <c r="VMU54" s="163"/>
      <c r="VMV54" s="163"/>
      <c r="VMW54" s="163"/>
      <c r="VMX54" s="163"/>
      <c r="VMY54" s="163"/>
      <c r="VMZ54" s="163"/>
      <c r="VNA54" s="163"/>
      <c r="VNB54" s="163"/>
      <c r="VNC54" s="163"/>
      <c r="VND54" s="163"/>
      <c r="VNE54" s="163"/>
      <c r="VNF54" s="163"/>
      <c r="VNG54" s="163"/>
      <c r="VNH54" s="163"/>
      <c r="VNI54" s="163"/>
      <c r="VNJ54" s="163"/>
      <c r="VNK54" s="163"/>
      <c r="VNL54" s="163"/>
      <c r="VNM54" s="163"/>
      <c r="VNN54" s="163"/>
      <c r="VNO54" s="163"/>
      <c r="VNP54" s="163"/>
      <c r="VNQ54" s="163"/>
      <c r="VNR54" s="163"/>
      <c r="VNS54" s="163"/>
      <c r="VNT54" s="163"/>
      <c r="VNU54" s="163"/>
      <c r="VNV54" s="163"/>
      <c r="VNW54" s="163"/>
      <c r="VNX54" s="163"/>
      <c r="VNY54" s="163"/>
      <c r="VNZ54" s="163"/>
      <c r="VOA54" s="163"/>
      <c r="VOB54" s="163"/>
      <c r="VOC54" s="163"/>
      <c r="VOD54" s="163"/>
      <c r="VOE54" s="163"/>
      <c r="VOF54" s="163"/>
      <c r="VOG54" s="163"/>
      <c r="VOH54" s="163"/>
      <c r="VOI54" s="163"/>
      <c r="VOJ54" s="163"/>
      <c r="VOK54" s="163"/>
      <c r="VOL54" s="163"/>
      <c r="VOM54" s="163"/>
      <c r="VON54" s="163"/>
      <c r="VOO54" s="163"/>
      <c r="VOP54" s="163"/>
      <c r="VOQ54" s="163"/>
      <c r="VOR54" s="163"/>
      <c r="VOS54" s="163"/>
      <c r="VOT54" s="163"/>
      <c r="VOU54" s="163"/>
      <c r="VOV54" s="163"/>
      <c r="VOW54" s="163"/>
      <c r="VOX54" s="163"/>
      <c r="VOY54" s="163"/>
      <c r="VOZ54" s="163"/>
      <c r="VPA54" s="163"/>
      <c r="VPB54" s="163"/>
      <c r="VPC54" s="163"/>
      <c r="VPD54" s="163"/>
      <c r="VPE54" s="163"/>
      <c r="VPF54" s="163"/>
      <c r="VPG54" s="163"/>
      <c r="VPH54" s="163"/>
      <c r="VPI54" s="163"/>
      <c r="VPJ54" s="163"/>
      <c r="VPK54" s="163"/>
      <c r="VPL54" s="163"/>
      <c r="VPM54" s="163"/>
      <c r="VPN54" s="163"/>
      <c r="VPO54" s="163"/>
      <c r="VPP54" s="163"/>
      <c r="VPQ54" s="163"/>
      <c r="VPR54" s="163"/>
      <c r="VPS54" s="163"/>
      <c r="VPT54" s="163"/>
      <c r="VPU54" s="163"/>
      <c r="VPV54" s="163"/>
      <c r="VPW54" s="163"/>
      <c r="VPX54" s="163"/>
      <c r="VPY54" s="163"/>
      <c r="VPZ54" s="163"/>
      <c r="VQA54" s="163"/>
      <c r="VQB54" s="163"/>
      <c r="VQC54" s="163"/>
      <c r="VQD54" s="163"/>
      <c r="VQE54" s="163"/>
      <c r="VQF54" s="163"/>
      <c r="VQG54" s="163"/>
      <c r="VQH54" s="163"/>
      <c r="VQI54" s="163"/>
      <c r="VQJ54" s="163"/>
      <c r="VQK54" s="163"/>
      <c r="VQL54" s="163"/>
      <c r="VQM54" s="163"/>
      <c r="VQN54" s="163"/>
      <c r="VQO54" s="163"/>
      <c r="VQP54" s="163"/>
      <c r="VQQ54" s="163"/>
      <c r="VQR54" s="163"/>
      <c r="VQS54" s="163"/>
      <c r="VQT54" s="163"/>
      <c r="VQU54" s="163"/>
      <c r="VQV54" s="163"/>
      <c r="VQW54" s="163"/>
      <c r="VQX54" s="163"/>
      <c r="VQY54" s="163"/>
      <c r="VQZ54" s="163"/>
      <c r="VRA54" s="163"/>
      <c r="VRB54" s="163"/>
      <c r="VRC54" s="163"/>
      <c r="VRD54" s="163"/>
      <c r="VRE54" s="163"/>
      <c r="VRF54" s="163"/>
      <c r="VRG54" s="163"/>
      <c r="VRH54" s="163"/>
      <c r="VRI54" s="163"/>
      <c r="VRJ54" s="163"/>
      <c r="VRK54" s="163"/>
      <c r="VRL54" s="163"/>
      <c r="VRM54" s="163"/>
      <c r="VRN54" s="163"/>
      <c r="VRO54" s="163"/>
      <c r="VRP54" s="163"/>
      <c r="VRQ54" s="163"/>
      <c r="VRR54" s="163"/>
      <c r="VRS54" s="163"/>
      <c r="VRT54" s="163"/>
      <c r="VRU54" s="163"/>
      <c r="VRV54" s="163"/>
      <c r="VRW54" s="163"/>
      <c r="VRX54" s="163"/>
      <c r="VRY54" s="163"/>
      <c r="VRZ54" s="163"/>
      <c r="VSA54" s="163"/>
      <c r="VSB54" s="163"/>
      <c r="VSC54" s="163"/>
      <c r="VSD54" s="163"/>
      <c r="VSE54" s="163"/>
      <c r="VSF54" s="163"/>
      <c r="VSG54" s="163"/>
      <c r="VSH54" s="163"/>
      <c r="VSI54" s="163"/>
      <c r="VSJ54" s="163"/>
      <c r="VSK54" s="163"/>
      <c r="VSL54" s="163"/>
      <c r="VSM54" s="163"/>
      <c r="VSN54" s="163"/>
      <c r="VSO54" s="163"/>
      <c r="VSP54" s="163"/>
      <c r="VSQ54" s="163"/>
      <c r="VSR54" s="163"/>
      <c r="VSS54" s="163"/>
      <c r="VST54" s="163"/>
      <c r="VSU54" s="163"/>
      <c r="VSV54" s="163"/>
      <c r="VSW54" s="163"/>
      <c r="VSX54" s="163"/>
      <c r="VSY54" s="163"/>
      <c r="VSZ54" s="163"/>
      <c r="VTA54" s="163"/>
      <c r="VTB54" s="163"/>
      <c r="VTC54" s="163"/>
      <c r="VTD54" s="163"/>
      <c r="VTE54" s="163"/>
      <c r="VTF54" s="163"/>
      <c r="VTG54" s="163"/>
      <c r="VTH54" s="163"/>
      <c r="VTI54" s="163"/>
      <c r="VTJ54" s="163"/>
      <c r="VTK54" s="163"/>
      <c r="VTL54" s="163"/>
      <c r="VTM54" s="163"/>
      <c r="VTN54" s="163"/>
      <c r="VTO54" s="163"/>
      <c r="VTP54" s="163"/>
      <c r="VTQ54" s="163"/>
      <c r="VTR54" s="163"/>
      <c r="VTS54" s="163"/>
      <c r="VTT54" s="163"/>
      <c r="VTU54" s="163"/>
      <c r="VTV54" s="163"/>
      <c r="VTW54" s="163"/>
      <c r="VTX54" s="163"/>
      <c r="VTY54" s="163"/>
      <c r="VTZ54" s="163"/>
      <c r="VUA54" s="163"/>
      <c r="VUB54" s="163"/>
      <c r="VUC54" s="163"/>
      <c r="VUD54" s="163"/>
      <c r="VUE54" s="163"/>
      <c r="VUF54" s="163"/>
      <c r="VUG54" s="163"/>
      <c r="VUH54" s="163"/>
      <c r="VUI54" s="163"/>
      <c r="VUJ54" s="163"/>
      <c r="VUK54" s="163"/>
      <c r="VUL54" s="163"/>
      <c r="VUM54" s="163"/>
      <c r="VUN54" s="163"/>
      <c r="VUO54" s="163"/>
      <c r="VUP54" s="163"/>
      <c r="VUQ54" s="163"/>
      <c r="VUR54" s="163"/>
      <c r="VUS54" s="163"/>
      <c r="VUT54" s="163"/>
      <c r="VUU54" s="163"/>
      <c r="VUV54" s="163"/>
      <c r="VUW54" s="163"/>
      <c r="VUX54" s="163"/>
      <c r="VUY54" s="163"/>
      <c r="VUZ54" s="163"/>
      <c r="VVA54" s="163"/>
      <c r="VVB54" s="163"/>
      <c r="VVC54" s="163"/>
      <c r="VVD54" s="163"/>
      <c r="VVE54" s="163"/>
      <c r="VVF54" s="163"/>
      <c r="VVG54" s="163"/>
      <c r="VVH54" s="163"/>
      <c r="VVI54" s="163"/>
      <c r="VVJ54" s="163"/>
      <c r="VVK54" s="163"/>
      <c r="VVL54" s="163"/>
      <c r="VVM54" s="163"/>
      <c r="VVN54" s="163"/>
      <c r="VVO54" s="163"/>
      <c r="VVP54" s="163"/>
      <c r="VVQ54" s="163"/>
      <c r="VVR54" s="163"/>
      <c r="VVS54" s="163"/>
      <c r="VVT54" s="163"/>
      <c r="VVU54" s="163"/>
      <c r="VVV54" s="163"/>
      <c r="VVW54" s="163"/>
      <c r="VVX54" s="163"/>
      <c r="VVY54" s="163"/>
      <c r="VVZ54" s="163"/>
      <c r="VWA54" s="163"/>
      <c r="VWB54" s="163"/>
      <c r="VWC54" s="163"/>
      <c r="VWD54" s="163"/>
      <c r="VWE54" s="163"/>
      <c r="VWF54" s="163"/>
      <c r="VWG54" s="163"/>
      <c r="VWH54" s="163"/>
      <c r="VWI54" s="163"/>
      <c r="VWJ54" s="163"/>
      <c r="VWK54" s="163"/>
      <c r="VWL54" s="163"/>
      <c r="VWM54" s="163"/>
      <c r="VWN54" s="163"/>
      <c r="VWO54" s="163"/>
      <c r="VWP54" s="163"/>
      <c r="VWQ54" s="163"/>
      <c r="VWR54" s="163"/>
      <c r="VWS54" s="163"/>
      <c r="VWT54" s="163"/>
      <c r="VWU54" s="163"/>
      <c r="VWV54" s="163"/>
      <c r="VWW54" s="163"/>
      <c r="VWX54" s="163"/>
      <c r="VWY54" s="163"/>
      <c r="VWZ54" s="163"/>
      <c r="VXA54" s="163"/>
      <c r="VXB54" s="163"/>
      <c r="VXC54" s="163"/>
      <c r="VXD54" s="163"/>
      <c r="VXE54" s="163"/>
      <c r="VXF54" s="163"/>
      <c r="VXG54" s="163"/>
      <c r="VXH54" s="163"/>
      <c r="VXI54" s="163"/>
      <c r="VXJ54" s="163"/>
      <c r="VXK54" s="163"/>
      <c r="VXL54" s="163"/>
      <c r="VXM54" s="163"/>
      <c r="VXN54" s="163"/>
      <c r="VXO54" s="163"/>
      <c r="VXP54" s="163"/>
      <c r="VXQ54" s="163"/>
      <c r="VXR54" s="163"/>
      <c r="VXS54" s="163"/>
      <c r="VXT54" s="163"/>
      <c r="VXU54" s="163"/>
      <c r="VXV54" s="163"/>
      <c r="VXW54" s="163"/>
      <c r="VXX54" s="163"/>
      <c r="VXY54" s="163"/>
      <c r="VXZ54" s="163"/>
      <c r="VYA54" s="163"/>
      <c r="VYB54" s="163"/>
      <c r="VYC54" s="163"/>
      <c r="VYD54" s="163"/>
      <c r="VYE54" s="163"/>
      <c r="VYF54" s="163"/>
      <c r="VYG54" s="163"/>
      <c r="VYH54" s="163"/>
      <c r="VYI54" s="163"/>
      <c r="VYJ54" s="163"/>
      <c r="VYK54" s="163"/>
      <c r="VYL54" s="163"/>
      <c r="VYM54" s="163"/>
      <c r="VYN54" s="163"/>
      <c r="VYO54" s="163"/>
      <c r="VYP54" s="163"/>
      <c r="VYQ54" s="163"/>
      <c r="VYR54" s="163"/>
      <c r="VYS54" s="163"/>
      <c r="VYT54" s="163"/>
      <c r="VYU54" s="163"/>
      <c r="VYV54" s="163"/>
      <c r="VYW54" s="163"/>
      <c r="VYX54" s="163"/>
      <c r="VYY54" s="163"/>
      <c r="VYZ54" s="163"/>
      <c r="VZA54" s="163"/>
      <c r="VZB54" s="163"/>
      <c r="VZC54" s="163"/>
      <c r="VZD54" s="163"/>
      <c r="VZE54" s="163"/>
      <c r="VZF54" s="163"/>
      <c r="VZG54" s="163"/>
      <c r="VZH54" s="163"/>
      <c r="VZI54" s="163"/>
      <c r="VZJ54" s="163"/>
      <c r="VZK54" s="163"/>
      <c r="VZL54" s="163"/>
      <c r="VZM54" s="163"/>
      <c r="VZN54" s="163"/>
      <c r="VZO54" s="163"/>
      <c r="VZP54" s="163"/>
      <c r="VZQ54" s="163"/>
      <c r="VZR54" s="163"/>
      <c r="VZS54" s="163"/>
      <c r="VZT54" s="163"/>
      <c r="VZU54" s="163"/>
      <c r="VZV54" s="163"/>
      <c r="VZW54" s="163"/>
      <c r="VZX54" s="163"/>
      <c r="VZY54" s="163"/>
      <c r="VZZ54" s="163"/>
      <c r="WAA54" s="163"/>
      <c r="WAB54" s="163"/>
      <c r="WAC54" s="163"/>
      <c r="WAD54" s="163"/>
      <c r="WAE54" s="163"/>
      <c r="WAF54" s="163"/>
      <c r="WAG54" s="163"/>
      <c r="WAH54" s="163"/>
      <c r="WAI54" s="163"/>
      <c r="WAJ54" s="163"/>
      <c r="WAK54" s="163"/>
      <c r="WAL54" s="163"/>
      <c r="WAM54" s="163"/>
      <c r="WAN54" s="163"/>
      <c r="WAO54" s="163"/>
      <c r="WAP54" s="163"/>
      <c r="WAQ54" s="163"/>
      <c r="WAR54" s="163"/>
      <c r="WAS54" s="163"/>
      <c r="WAT54" s="163"/>
      <c r="WAU54" s="163"/>
      <c r="WAV54" s="163"/>
      <c r="WAW54" s="163"/>
      <c r="WAX54" s="163"/>
      <c r="WAY54" s="163"/>
      <c r="WAZ54" s="163"/>
      <c r="WBA54" s="163"/>
      <c r="WBB54" s="163"/>
      <c r="WBC54" s="163"/>
      <c r="WBD54" s="163"/>
      <c r="WBE54" s="163"/>
      <c r="WBF54" s="163"/>
      <c r="WBG54" s="163"/>
      <c r="WBH54" s="163"/>
      <c r="WBI54" s="163"/>
      <c r="WBJ54" s="163"/>
      <c r="WBK54" s="163"/>
      <c r="WBL54" s="163"/>
      <c r="WBM54" s="163"/>
      <c r="WBN54" s="163"/>
      <c r="WBO54" s="163"/>
      <c r="WBP54" s="163"/>
      <c r="WBQ54" s="163"/>
      <c r="WBR54" s="163"/>
      <c r="WBS54" s="163"/>
      <c r="WBT54" s="163"/>
      <c r="WBU54" s="163"/>
      <c r="WBV54" s="163"/>
      <c r="WBW54" s="163"/>
      <c r="WBX54" s="163"/>
      <c r="WBY54" s="163"/>
      <c r="WBZ54" s="163"/>
      <c r="WCA54" s="163"/>
      <c r="WCB54" s="163"/>
      <c r="WCC54" s="163"/>
      <c r="WCD54" s="163"/>
      <c r="WCE54" s="163"/>
      <c r="WCF54" s="163"/>
      <c r="WCG54" s="163"/>
      <c r="WCH54" s="163"/>
      <c r="WCI54" s="163"/>
      <c r="WCJ54" s="163"/>
      <c r="WCK54" s="163"/>
      <c r="WCL54" s="163"/>
      <c r="WCM54" s="163"/>
      <c r="WCN54" s="163"/>
      <c r="WCO54" s="163"/>
      <c r="WCP54" s="163"/>
      <c r="WCQ54" s="163"/>
      <c r="WCR54" s="163"/>
      <c r="WCS54" s="163"/>
      <c r="WCT54" s="163"/>
      <c r="WCU54" s="163"/>
      <c r="WCV54" s="163"/>
      <c r="WCW54" s="163"/>
      <c r="WCX54" s="163"/>
      <c r="WCY54" s="163"/>
      <c r="WCZ54" s="163"/>
      <c r="WDA54" s="163"/>
      <c r="WDB54" s="163"/>
      <c r="WDC54" s="163"/>
      <c r="WDD54" s="163"/>
      <c r="WDE54" s="163"/>
      <c r="WDF54" s="163"/>
      <c r="WDG54" s="163"/>
      <c r="WDH54" s="163"/>
      <c r="WDI54" s="163"/>
      <c r="WDJ54" s="163"/>
      <c r="WDK54" s="163"/>
      <c r="WDL54" s="163"/>
      <c r="WDM54" s="163"/>
      <c r="WDN54" s="163"/>
      <c r="WDO54" s="163"/>
      <c r="WDP54" s="163"/>
      <c r="WDQ54" s="163"/>
      <c r="WDR54" s="163"/>
      <c r="WDS54" s="163"/>
      <c r="WDT54" s="163"/>
      <c r="WDU54" s="163"/>
      <c r="WDV54" s="163"/>
      <c r="WDW54" s="163"/>
      <c r="WDX54" s="163"/>
      <c r="WDY54" s="163"/>
      <c r="WDZ54" s="163"/>
      <c r="WEA54" s="163"/>
      <c r="WEB54" s="163"/>
      <c r="WEC54" s="163"/>
      <c r="WED54" s="163"/>
      <c r="WEE54" s="163"/>
      <c r="WEF54" s="163"/>
      <c r="WEG54" s="163"/>
      <c r="WEH54" s="163"/>
      <c r="WEI54" s="163"/>
      <c r="WEJ54" s="163"/>
      <c r="WEK54" s="163"/>
      <c r="WEL54" s="163"/>
      <c r="WEM54" s="163"/>
      <c r="WEN54" s="163"/>
      <c r="WEO54" s="163"/>
      <c r="WEP54" s="163"/>
      <c r="WEQ54" s="163"/>
      <c r="WER54" s="163"/>
      <c r="WES54" s="163"/>
      <c r="WET54" s="163"/>
      <c r="WEU54" s="163"/>
      <c r="WEV54" s="163"/>
      <c r="WEW54" s="163"/>
      <c r="WEX54" s="163"/>
      <c r="WEY54" s="163"/>
      <c r="WEZ54" s="163"/>
      <c r="WFA54" s="163"/>
      <c r="WFB54" s="163"/>
      <c r="WFC54" s="163"/>
      <c r="WFD54" s="163"/>
      <c r="WFE54" s="163"/>
      <c r="WFF54" s="163"/>
      <c r="WFG54" s="163"/>
      <c r="WFH54" s="163"/>
      <c r="WFI54" s="163"/>
      <c r="WFJ54" s="163"/>
      <c r="WFK54" s="163"/>
      <c r="WFL54" s="163"/>
      <c r="WFM54" s="163"/>
      <c r="WFN54" s="163"/>
      <c r="WFO54" s="163"/>
      <c r="WFP54" s="163"/>
      <c r="WFQ54" s="163"/>
      <c r="WFR54" s="163"/>
      <c r="WFS54" s="163"/>
      <c r="WFT54" s="163"/>
      <c r="WFU54" s="163"/>
      <c r="WFV54" s="163"/>
      <c r="WFW54" s="163"/>
      <c r="WFX54" s="163"/>
      <c r="WFY54" s="163"/>
      <c r="WFZ54" s="163"/>
      <c r="WGA54" s="163"/>
      <c r="WGB54" s="163"/>
      <c r="WGC54" s="163"/>
      <c r="WGD54" s="163"/>
      <c r="WGE54" s="163"/>
      <c r="WGF54" s="163"/>
      <c r="WGG54" s="163"/>
      <c r="WGH54" s="163"/>
      <c r="WGI54" s="163"/>
      <c r="WGJ54" s="163"/>
      <c r="WGK54" s="163"/>
      <c r="WGL54" s="163"/>
      <c r="WGM54" s="163"/>
      <c r="WGN54" s="163"/>
      <c r="WGO54" s="163"/>
      <c r="WGP54" s="163"/>
      <c r="WGQ54" s="163"/>
      <c r="WGR54" s="163"/>
      <c r="WGS54" s="163"/>
      <c r="WGT54" s="163"/>
      <c r="WGU54" s="163"/>
      <c r="WGV54" s="163"/>
      <c r="WGW54" s="163"/>
      <c r="WGX54" s="163"/>
      <c r="WGY54" s="163"/>
      <c r="WGZ54" s="163"/>
      <c r="WHA54" s="163"/>
      <c r="WHB54" s="163"/>
      <c r="WHC54" s="163"/>
      <c r="WHD54" s="163"/>
      <c r="WHE54" s="163"/>
      <c r="WHF54" s="163"/>
      <c r="WHG54" s="163"/>
      <c r="WHH54" s="163"/>
      <c r="WHI54" s="163"/>
      <c r="WHJ54" s="163"/>
      <c r="WHK54" s="163"/>
      <c r="WHL54" s="163"/>
      <c r="WHM54" s="163"/>
      <c r="WHN54" s="163"/>
      <c r="WHO54" s="163"/>
      <c r="WHP54" s="163"/>
      <c r="WHQ54" s="163"/>
      <c r="WHR54" s="163"/>
      <c r="WHS54" s="163"/>
      <c r="WHT54" s="163"/>
      <c r="WHU54" s="163"/>
      <c r="WHV54" s="163"/>
      <c r="WHW54" s="163"/>
      <c r="WHX54" s="163"/>
      <c r="WHY54" s="163"/>
      <c r="WHZ54" s="163"/>
      <c r="WIA54" s="163"/>
      <c r="WIB54" s="163"/>
      <c r="WIC54" s="163"/>
      <c r="WID54" s="163"/>
      <c r="WIE54" s="163"/>
      <c r="WIF54" s="163"/>
      <c r="WIG54" s="163"/>
      <c r="WIH54" s="163"/>
      <c r="WII54" s="163"/>
      <c r="WIJ54" s="163"/>
      <c r="WIK54" s="163"/>
      <c r="WIL54" s="163"/>
      <c r="WIM54" s="163"/>
      <c r="WIN54" s="163"/>
      <c r="WIO54" s="163"/>
      <c r="WIP54" s="163"/>
      <c r="WIQ54" s="163"/>
      <c r="WIR54" s="163"/>
      <c r="WIS54" s="163"/>
      <c r="WIT54" s="163"/>
      <c r="WIU54" s="163"/>
      <c r="WIV54" s="163"/>
      <c r="WIW54" s="163"/>
      <c r="WIX54" s="163"/>
      <c r="WIY54" s="163"/>
      <c r="WIZ54" s="163"/>
      <c r="WJA54" s="163"/>
      <c r="WJB54" s="163"/>
      <c r="WJC54" s="163"/>
      <c r="WJD54" s="163"/>
      <c r="WJE54" s="163"/>
      <c r="WJF54" s="163"/>
      <c r="WJG54" s="163"/>
      <c r="WJH54" s="163"/>
      <c r="WJI54" s="163"/>
      <c r="WJJ54" s="163"/>
      <c r="WJK54" s="163"/>
      <c r="WJL54" s="163"/>
      <c r="WJM54" s="163"/>
      <c r="WJN54" s="163"/>
      <c r="WJO54" s="163"/>
      <c r="WJP54" s="163"/>
      <c r="WJQ54" s="163"/>
      <c r="WJR54" s="163"/>
      <c r="WJS54" s="163"/>
      <c r="WJT54" s="163"/>
      <c r="WJU54" s="163"/>
      <c r="WJV54" s="163"/>
      <c r="WJW54" s="163"/>
      <c r="WJX54" s="163"/>
      <c r="WJY54" s="163"/>
      <c r="WJZ54" s="163"/>
      <c r="WKA54" s="163"/>
      <c r="WKB54" s="163"/>
      <c r="WKC54" s="163"/>
      <c r="WKD54" s="163"/>
      <c r="WKE54" s="163"/>
      <c r="WKF54" s="163"/>
      <c r="WKG54" s="163"/>
      <c r="WKH54" s="163"/>
      <c r="WKI54" s="163"/>
      <c r="WKJ54" s="163"/>
      <c r="WKK54" s="163"/>
      <c r="WKL54" s="163"/>
      <c r="WKM54" s="163"/>
      <c r="WKN54" s="163"/>
      <c r="WKO54" s="163"/>
      <c r="WKP54" s="163"/>
      <c r="WKQ54" s="163"/>
      <c r="WKR54" s="163"/>
      <c r="WKS54" s="163"/>
      <c r="WKT54" s="163"/>
      <c r="WKU54" s="163"/>
      <c r="WKV54" s="163"/>
      <c r="WKW54" s="163"/>
      <c r="WKX54" s="163"/>
      <c r="WKY54" s="163"/>
      <c r="WKZ54" s="163"/>
      <c r="WLA54" s="163"/>
      <c r="WLB54" s="163"/>
      <c r="WLC54" s="163"/>
      <c r="WLD54" s="163"/>
      <c r="WLE54" s="163"/>
      <c r="WLF54" s="163"/>
      <c r="WLG54" s="163"/>
      <c r="WLH54" s="163"/>
      <c r="WLI54" s="163"/>
      <c r="WLJ54" s="163"/>
      <c r="WLK54" s="163"/>
      <c r="WLL54" s="163"/>
      <c r="WLM54" s="163"/>
      <c r="WLN54" s="163"/>
      <c r="WLO54" s="163"/>
      <c r="WLP54" s="163"/>
      <c r="WLQ54" s="163"/>
      <c r="WLR54" s="163"/>
      <c r="WLS54" s="163"/>
      <c r="WLT54" s="163"/>
      <c r="WLU54" s="163"/>
      <c r="WLV54" s="163"/>
      <c r="WLW54" s="163"/>
      <c r="WLX54" s="163"/>
      <c r="WLY54" s="163"/>
      <c r="WLZ54" s="163"/>
      <c r="WMA54" s="163"/>
      <c r="WMB54" s="163"/>
      <c r="WMC54" s="163"/>
      <c r="WMD54" s="163"/>
      <c r="WME54" s="163"/>
      <c r="WMF54" s="163"/>
      <c r="WMG54" s="163"/>
      <c r="WMH54" s="163"/>
      <c r="WMI54" s="163"/>
      <c r="WMJ54" s="163"/>
      <c r="WMK54" s="163"/>
      <c r="WML54" s="163"/>
      <c r="WMM54" s="163"/>
      <c r="WMN54" s="163"/>
      <c r="WMO54" s="163"/>
      <c r="WMP54" s="163"/>
      <c r="WMQ54" s="163"/>
      <c r="WMR54" s="163"/>
      <c r="WMS54" s="163"/>
      <c r="WMT54" s="163"/>
      <c r="WMU54" s="163"/>
      <c r="WMV54" s="163"/>
      <c r="WMW54" s="163"/>
      <c r="WMX54" s="163"/>
      <c r="WMY54" s="163"/>
      <c r="WMZ54" s="163"/>
      <c r="WNA54" s="163"/>
      <c r="WNB54" s="163"/>
      <c r="WNC54" s="163"/>
      <c r="WND54" s="163"/>
      <c r="WNE54" s="163"/>
      <c r="WNF54" s="163"/>
      <c r="WNG54" s="163"/>
      <c r="WNH54" s="163"/>
      <c r="WNI54" s="163"/>
      <c r="WNJ54" s="163"/>
      <c r="WNK54" s="163"/>
      <c r="WNL54" s="163"/>
      <c r="WNM54" s="163"/>
      <c r="WNN54" s="163"/>
      <c r="WNO54" s="163"/>
      <c r="WNP54" s="163"/>
      <c r="WNQ54" s="163"/>
      <c r="WNR54" s="163"/>
      <c r="WNS54" s="163"/>
      <c r="WNT54" s="163"/>
      <c r="WNU54" s="163"/>
      <c r="WNV54" s="163"/>
      <c r="WNW54" s="163"/>
      <c r="WNX54" s="163"/>
      <c r="WNY54" s="163"/>
      <c r="WNZ54" s="163"/>
      <c r="WOA54" s="163"/>
      <c r="WOB54" s="163"/>
      <c r="WOC54" s="163"/>
      <c r="WOD54" s="163"/>
      <c r="WOE54" s="163"/>
      <c r="WOF54" s="163"/>
      <c r="WOG54" s="163"/>
      <c r="WOH54" s="163"/>
      <c r="WOI54" s="163"/>
      <c r="WOJ54" s="163"/>
      <c r="WOK54" s="163"/>
      <c r="WOL54" s="163"/>
      <c r="WOM54" s="163"/>
      <c r="WON54" s="163"/>
      <c r="WOO54" s="163"/>
      <c r="WOP54" s="163"/>
      <c r="WOQ54" s="163"/>
      <c r="WOR54" s="163"/>
      <c r="WOS54" s="163"/>
      <c r="WOT54" s="163"/>
      <c r="WOU54" s="163"/>
      <c r="WOV54" s="163"/>
      <c r="WOW54" s="163"/>
      <c r="WOX54" s="163"/>
      <c r="WOY54" s="163"/>
      <c r="WOZ54" s="163"/>
      <c r="WPA54" s="163"/>
      <c r="WPB54" s="163"/>
      <c r="WPC54" s="163"/>
      <c r="WPD54" s="163"/>
      <c r="WPE54" s="163"/>
      <c r="WPF54" s="163"/>
      <c r="WPG54" s="163"/>
      <c r="WPH54" s="163"/>
      <c r="WPI54" s="163"/>
      <c r="WPJ54" s="163"/>
      <c r="WPK54" s="163"/>
      <c r="WPL54" s="163"/>
      <c r="WPM54" s="163"/>
      <c r="WPN54" s="163"/>
      <c r="WPO54" s="163"/>
      <c r="WPP54" s="163"/>
      <c r="WPQ54" s="163"/>
      <c r="WPR54" s="163"/>
      <c r="WPS54" s="163"/>
      <c r="WPT54" s="163"/>
      <c r="WPU54" s="163"/>
      <c r="WPV54" s="163"/>
      <c r="WPW54" s="163"/>
      <c r="WPX54" s="163"/>
      <c r="WPY54" s="163"/>
      <c r="WPZ54" s="163"/>
      <c r="WQA54" s="163"/>
      <c r="WQB54" s="163"/>
      <c r="WQC54" s="163"/>
      <c r="WQD54" s="163"/>
      <c r="WQE54" s="163"/>
      <c r="WQF54" s="163"/>
      <c r="WQG54" s="163"/>
      <c r="WQH54" s="163"/>
      <c r="WQI54" s="163"/>
      <c r="WQJ54" s="163"/>
      <c r="WQK54" s="163"/>
      <c r="WQL54" s="163"/>
      <c r="WQM54" s="163"/>
      <c r="WQN54" s="163"/>
      <c r="WQO54" s="163"/>
      <c r="WQP54" s="163"/>
      <c r="WQQ54" s="163"/>
      <c r="WQR54" s="163"/>
      <c r="WQS54" s="163"/>
      <c r="WQT54" s="163"/>
      <c r="WQU54" s="163"/>
      <c r="WQV54" s="163"/>
      <c r="WQW54" s="163"/>
      <c r="WQX54" s="163"/>
      <c r="WQY54" s="163"/>
      <c r="WQZ54" s="163"/>
      <c r="WRA54" s="163"/>
      <c r="WRB54" s="163"/>
      <c r="WRC54" s="163"/>
      <c r="WRD54" s="163"/>
      <c r="WRE54" s="163"/>
      <c r="WRF54" s="163"/>
      <c r="WRG54" s="163"/>
      <c r="WRH54" s="163"/>
      <c r="WRI54" s="163"/>
      <c r="WRJ54" s="163"/>
      <c r="WRK54" s="163"/>
      <c r="WRL54" s="163"/>
      <c r="WRM54" s="163"/>
      <c r="WRN54" s="163"/>
      <c r="WRO54" s="163"/>
      <c r="WRP54" s="163"/>
      <c r="WRQ54" s="163"/>
      <c r="WRR54" s="163"/>
      <c r="WRS54" s="163"/>
      <c r="WRT54" s="163"/>
      <c r="WRU54" s="163"/>
      <c r="WRV54" s="163"/>
      <c r="WRW54" s="163"/>
      <c r="WRX54" s="163"/>
      <c r="WRY54" s="163"/>
      <c r="WRZ54" s="163"/>
      <c r="WSA54" s="163"/>
      <c r="WSB54" s="163"/>
      <c r="WSC54" s="163"/>
      <c r="WSD54" s="163"/>
      <c r="WSE54" s="163"/>
      <c r="WSF54" s="163"/>
      <c r="WSG54" s="163"/>
      <c r="WSH54" s="163"/>
      <c r="WSI54" s="163"/>
      <c r="WSJ54" s="163"/>
      <c r="WSK54" s="163"/>
      <c r="WSL54" s="163"/>
      <c r="WSM54" s="163"/>
      <c r="WSN54" s="163"/>
      <c r="WSO54" s="163"/>
      <c r="WSP54" s="163"/>
      <c r="WSQ54" s="163"/>
      <c r="WSR54" s="163"/>
      <c r="WSS54" s="163"/>
      <c r="WST54" s="163"/>
      <c r="WSU54" s="163"/>
      <c r="WSV54" s="163"/>
      <c r="WSW54" s="163"/>
      <c r="WSX54" s="163"/>
      <c r="WSY54" s="163"/>
      <c r="WSZ54" s="163"/>
      <c r="WTA54" s="163"/>
      <c r="WTB54" s="163"/>
      <c r="WTC54" s="163"/>
      <c r="WTD54" s="163"/>
      <c r="WTE54" s="163"/>
      <c r="WTF54" s="163"/>
      <c r="WTG54" s="163"/>
      <c r="WTH54" s="163"/>
      <c r="WTI54" s="163"/>
      <c r="WTJ54" s="163"/>
      <c r="WTK54" s="163"/>
      <c r="WTL54" s="163"/>
      <c r="WTM54" s="163"/>
      <c r="WTN54" s="163"/>
      <c r="WTO54" s="163"/>
      <c r="WTP54" s="163"/>
      <c r="WTQ54" s="163"/>
      <c r="WTR54" s="163"/>
      <c r="WTS54" s="163"/>
      <c r="WTT54" s="163"/>
      <c r="WTU54" s="163"/>
      <c r="WTV54" s="163"/>
      <c r="WTW54" s="163"/>
      <c r="WTX54" s="163"/>
      <c r="WTY54" s="163"/>
      <c r="WTZ54" s="163"/>
      <c r="WUA54" s="163"/>
      <c r="WUB54" s="163"/>
      <c r="WUC54" s="163"/>
      <c r="WUD54" s="163"/>
      <c r="WUE54" s="163"/>
      <c r="WUF54" s="163"/>
      <c r="WUG54" s="163"/>
      <c r="WUH54" s="163"/>
      <c r="WUI54" s="163"/>
      <c r="WUJ54" s="163"/>
      <c r="WUK54" s="163"/>
      <c r="WUL54" s="163"/>
      <c r="WUM54" s="163"/>
      <c r="WUN54" s="163"/>
      <c r="WUO54" s="163"/>
      <c r="WUP54" s="163"/>
      <c r="WUQ54" s="163"/>
      <c r="WUR54" s="163"/>
      <c r="WUS54" s="163"/>
      <c r="WUT54" s="163"/>
      <c r="WUU54" s="163"/>
      <c r="WUV54" s="163"/>
      <c r="WUW54" s="163"/>
      <c r="WUX54" s="163"/>
      <c r="WUY54" s="163"/>
      <c r="WUZ54" s="163"/>
      <c r="WVA54" s="163"/>
      <c r="WVB54" s="163"/>
      <c r="WVC54" s="163"/>
      <c r="WVD54" s="163"/>
      <c r="WVE54" s="163"/>
      <c r="WVF54" s="163"/>
      <c r="WVG54" s="163"/>
      <c r="WVH54" s="163"/>
      <c r="WVI54" s="163"/>
      <c r="WVJ54" s="163"/>
      <c r="WVK54" s="163"/>
      <c r="WVL54" s="163"/>
      <c r="WVM54" s="163"/>
      <c r="WVN54" s="163"/>
      <c r="WVO54" s="163"/>
      <c r="WVP54" s="163"/>
      <c r="WVQ54" s="163"/>
      <c r="WVR54" s="163"/>
      <c r="WVS54" s="163"/>
      <c r="WVT54" s="163"/>
      <c r="WVU54" s="163"/>
      <c r="WVV54" s="163"/>
      <c r="WVW54" s="163"/>
      <c r="WVX54" s="163"/>
      <c r="WVY54" s="163"/>
      <c r="WVZ54" s="163"/>
      <c r="WWA54" s="163"/>
      <c r="WWB54" s="163"/>
      <c r="WWC54" s="163"/>
      <c r="WWD54" s="163"/>
      <c r="WWE54" s="163"/>
      <c r="WWF54" s="163"/>
      <c r="WWG54" s="163"/>
      <c r="WWH54" s="163"/>
      <c r="WWI54" s="163"/>
      <c r="WWJ54" s="163"/>
      <c r="WWK54" s="163"/>
      <c r="WWL54" s="163"/>
      <c r="WWM54" s="163"/>
      <c r="WWN54" s="163"/>
      <c r="WWO54" s="163"/>
      <c r="WWP54" s="163"/>
      <c r="WWQ54" s="163"/>
      <c r="WWR54" s="163"/>
      <c r="WWS54" s="163"/>
      <c r="WWT54" s="163"/>
      <c r="WWU54" s="163"/>
      <c r="WWV54" s="163"/>
      <c r="WWW54" s="163"/>
      <c r="WWX54" s="163"/>
      <c r="WWY54" s="163"/>
      <c r="WWZ54" s="163"/>
      <c r="WXA54" s="163"/>
      <c r="WXB54" s="163"/>
      <c r="WXC54" s="163"/>
      <c r="WXD54" s="163"/>
      <c r="WXE54" s="163"/>
      <c r="WXF54" s="163"/>
      <c r="WXG54" s="163"/>
      <c r="WXH54" s="163"/>
      <c r="WXI54" s="163"/>
      <c r="WXJ54" s="163"/>
      <c r="WXK54" s="163"/>
      <c r="WXL54" s="163"/>
      <c r="WXM54" s="163"/>
      <c r="WXN54" s="163"/>
      <c r="WXO54" s="163"/>
      <c r="WXP54" s="163"/>
      <c r="WXQ54" s="163"/>
      <c r="WXR54" s="163"/>
      <c r="WXS54" s="163"/>
      <c r="WXT54" s="163"/>
      <c r="WXU54" s="163"/>
      <c r="WXV54" s="163"/>
      <c r="WXW54" s="163"/>
      <c r="WXX54" s="163"/>
      <c r="WXY54" s="163"/>
      <c r="WXZ54" s="163"/>
      <c r="WYA54" s="163"/>
      <c r="WYB54" s="163"/>
      <c r="WYC54" s="163"/>
      <c r="WYD54" s="163"/>
      <c r="WYE54" s="163"/>
      <c r="WYF54" s="163"/>
      <c r="WYG54" s="163"/>
      <c r="WYH54" s="163"/>
      <c r="WYI54" s="163"/>
      <c r="WYJ54" s="163"/>
      <c r="WYK54" s="163"/>
      <c r="WYL54" s="163"/>
      <c r="WYM54" s="163"/>
      <c r="WYN54" s="163"/>
      <c r="WYO54" s="163"/>
      <c r="WYP54" s="163"/>
      <c r="WYQ54" s="163"/>
      <c r="WYR54" s="163"/>
      <c r="WYS54" s="163"/>
      <c r="WYT54" s="163"/>
      <c r="WYU54" s="163"/>
      <c r="WYV54" s="163"/>
      <c r="WYW54" s="163"/>
      <c r="WYX54" s="163"/>
      <c r="WYY54" s="163"/>
      <c r="WYZ54" s="163"/>
      <c r="WZA54" s="163"/>
      <c r="WZB54" s="163"/>
      <c r="WZC54" s="163"/>
      <c r="WZD54" s="163"/>
      <c r="WZE54" s="163"/>
      <c r="WZF54" s="163"/>
      <c r="WZG54" s="163"/>
      <c r="WZH54" s="163"/>
      <c r="WZI54" s="163"/>
      <c r="WZJ54" s="163"/>
      <c r="WZK54" s="163"/>
      <c r="WZL54" s="163"/>
      <c r="WZM54" s="163"/>
      <c r="WZN54" s="163"/>
      <c r="WZO54" s="163"/>
      <c r="WZP54" s="163"/>
      <c r="WZQ54" s="163"/>
      <c r="WZR54" s="163"/>
      <c r="WZS54" s="163"/>
      <c r="WZT54" s="163"/>
      <c r="WZU54" s="163"/>
      <c r="WZV54" s="163"/>
      <c r="WZW54" s="163"/>
      <c r="WZX54" s="163"/>
      <c r="WZY54" s="163"/>
      <c r="WZZ54" s="163"/>
      <c r="XAA54" s="163"/>
      <c r="XAB54" s="163"/>
      <c r="XAC54" s="163"/>
      <c r="XAD54" s="163"/>
      <c r="XAE54" s="163"/>
      <c r="XAF54" s="163"/>
      <c r="XAG54" s="163"/>
      <c r="XAH54" s="163"/>
      <c r="XAI54" s="163"/>
      <c r="XAJ54" s="163"/>
      <c r="XAK54" s="163"/>
      <c r="XAL54" s="163"/>
      <c r="XAM54" s="163"/>
      <c r="XAN54" s="163"/>
      <c r="XAO54" s="163"/>
      <c r="XAP54" s="163"/>
      <c r="XAQ54" s="163"/>
      <c r="XAR54" s="163"/>
      <c r="XAS54" s="163"/>
      <c r="XAT54" s="163"/>
      <c r="XAU54" s="163"/>
      <c r="XAV54" s="163"/>
      <c r="XAW54" s="163"/>
      <c r="XAX54" s="163"/>
      <c r="XAY54" s="163"/>
      <c r="XAZ54" s="163"/>
      <c r="XBA54" s="163"/>
      <c r="XBB54" s="163"/>
      <c r="XBC54" s="163"/>
      <c r="XBD54" s="163"/>
      <c r="XBE54" s="163"/>
      <c r="XBF54" s="163"/>
      <c r="XBG54" s="163"/>
      <c r="XBH54" s="163"/>
      <c r="XBI54" s="163"/>
      <c r="XBJ54" s="163"/>
      <c r="XBK54" s="163"/>
      <c r="XBL54" s="163"/>
      <c r="XBM54" s="163"/>
      <c r="XBN54" s="163"/>
      <c r="XBO54" s="163"/>
      <c r="XBP54" s="163"/>
      <c r="XBQ54" s="163"/>
      <c r="XBR54" s="163"/>
      <c r="XBS54" s="163"/>
      <c r="XBT54" s="163"/>
      <c r="XBU54" s="163"/>
      <c r="XBV54" s="163"/>
      <c r="XBW54" s="163"/>
      <c r="XBX54" s="163"/>
      <c r="XBY54" s="163"/>
      <c r="XBZ54" s="163"/>
      <c r="XCA54" s="163"/>
      <c r="XCB54" s="163"/>
      <c r="XCC54" s="163"/>
      <c r="XCD54" s="163"/>
      <c r="XCE54" s="163"/>
      <c r="XCF54" s="163"/>
      <c r="XCG54" s="163"/>
      <c r="XCH54" s="163"/>
      <c r="XCI54" s="163"/>
      <c r="XCJ54" s="163"/>
      <c r="XCK54" s="163"/>
      <c r="XCL54" s="163"/>
      <c r="XCM54" s="163"/>
      <c r="XCN54" s="163"/>
      <c r="XCO54" s="163"/>
      <c r="XCP54" s="163"/>
      <c r="XCQ54" s="163"/>
      <c r="XCR54" s="163"/>
      <c r="XCS54" s="163"/>
      <c r="XCT54" s="163"/>
      <c r="XCU54" s="163"/>
      <c r="XCV54" s="163"/>
      <c r="XCW54" s="163"/>
      <c r="XCX54" s="163"/>
      <c r="XCY54" s="163"/>
      <c r="XCZ54" s="163"/>
      <c r="XDA54" s="163"/>
      <c r="XDB54" s="163"/>
      <c r="XDC54" s="163"/>
      <c r="XDD54" s="163"/>
      <c r="XDE54" s="163"/>
      <c r="XDF54" s="163"/>
      <c r="XDG54" s="163"/>
      <c r="XDH54" s="163"/>
      <c r="XDI54" s="163"/>
      <c r="XDJ54" s="163"/>
      <c r="XDK54" s="163"/>
      <c r="XDL54" s="163"/>
      <c r="XDM54" s="163"/>
      <c r="XDN54" s="163"/>
      <c r="XDO54" s="163"/>
      <c r="XDP54" s="163"/>
      <c r="XDQ54" s="163"/>
      <c r="XDR54" s="163"/>
    </row>
    <row r="55" spans="1:16346" ht="54.75" customHeight="1" x14ac:dyDescent="0.35">
      <c r="A55" s="56"/>
      <c r="B55" s="291" t="s">
        <v>241</v>
      </c>
      <c r="C55" s="291" t="s">
        <v>73</v>
      </c>
      <c r="D55" s="56" t="str">
        <f t="shared" ref="D55:S55" si="13">D31</f>
        <v xml:space="preserve">1. 
Gamle Oslo </v>
      </c>
      <c r="E55" s="56" t="str">
        <f t="shared" si="13"/>
        <v>2. 
Grünerløkka</v>
      </c>
      <c r="F55" s="56" t="str">
        <f t="shared" si="13"/>
        <v>3. 
Sagene</v>
      </c>
      <c r="G55" s="56" t="str">
        <f t="shared" si="13"/>
        <v>4. 
St. Hanshaugen</v>
      </c>
      <c r="H55" s="56" t="str">
        <f t="shared" si="13"/>
        <v>5. 
Frogner</v>
      </c>
      <c r="I55" s="56" t="str">
        <f t="shared" si="13"/>
        <v>6. 
Ullern</v>
      </c>
      <c r="J55" s="56" t="str">
        <f t="shared" si="13"/>
        <v>7. 
Vestre Aker</v>
      </c>
      <c r="K55" s="56" t="str">
        <f t="shared" si="13"/>
        <v>8. 
Nordre Aker</v>
      </c>
      <c r="L55" s="56" t="str">
        <f t="shared" si="13"/>
        <v>9. 
Bjerke</v>
      </c>
      <c r="M55" s="56" t="str">
        <f t="shared" si="13"/>
        <v>10. 
Grorud</v>
      </c>
      <c r="N55" s="56" t="str">
        <f t="shared" si="13"/>
        <v>11. 
Stovner</v>
      </c>
      <c r="O55" s="56" t="str">
        <f t="shared" si="13"/>
        <v>12. 
Alna</v>
      </c>
      <c r="P55" s="56" t="str">
        <f t="shared" si="13"/>
        <v>13. 
Østensjø</v>
      </c>
      <c r="Q55" s="56" t="str">
        <f t="shared" si="13"/>
        <v>14.
Nordstrand</v>
      </c>
      <c r="R55" s="56" t="str">
        <f t="shared" si="13"/>
        <v>15. 
Søndre Nordstrand</v>
      </c>
      <c r="S55" s="56" t="str">
        <f t="shared" si="13"/>
        <v>Sum</v>
      </c>
    </row>
    <row r="56" spans="1:16346" ht="16.5" customHeight="1" x14ac:dyDescent="0.35">
      <c r="A56" s="164"/>
      <c r="B56" s="164"/>
      <c r="C56" s="164"/>
      <c r="D56" s="62"/>
      <c r="E56" s="87"/>
      <c r="F56" s="87"/>
      <c r="G56" s="87"/>
      <c r="H56" s="62"/>
      <c r="I56" s="62"/>
      <c r="J56" s="62"/>
      <c r="K56" s="62"/>
      <c r="L56" s="62"/>
      <c r="M56" s="62"/>
      <c r="N56" s="62"/>
      <c r="O56" s="62"/>
      <c r="P56" s="62"/>
      <c r="Q56" s="62"/>
      <c r="R56" s="62"/>
      <c r="S56" s="62"/>
    </row>
    <row r="57" spans="1:16346" ht="16.5" customHeight="1" x14ac:dyDescent="0.35">
      <c r="A57" s="80" t="s">
        <v>70</v>
      </c>
      <c r="B57" s="294"/>
      <c r="C57" s="145" t="s">
        <v>16</v>
      </c>
      <c r="D57" s="146">
        <f>SUM(D58:D59)</f>
        <v>2789.864222222222</v>
      </c>
      <c r="E57" s="146">
        <f t="shared" ref="E57:R57" si="14">SUM(E58:E59)</f>
        <v>2998.88</v>
      </c>
      <c r="F57" s="146">
        <f t="shared" si="14"/>
        <v>2281.5699999999997</v>
      </c>
      <c r="G57" s="146">
        <f t="shared" si="14"/>
        <v>1175.78</v>
      </c>
      <c r="H57" s="146">
        <f t="shared" si="14"/>
        <v>1528.8799999999999</v>
      </c>
      <c r="I57" s="146">
        <f t="shared" si="14"/>
        <v>1649.32</v>
      </c>
      <c r="J57" s="146">
        <f t="shared" si="14"/>
        <v>1662.29</v>
      </c>
      <c r="K57" s="146">
        <f t="shared" si="14"/>
        <v>1975.49</v>
      </c>
      <c r="L57" s="146">
        <f t="shared" si="14"/>
        <v>1643.9988888888888</v>
      </c>
      <c r="M57" s="146">
        <f t="shared" si="14"/>
        <v>1482.6399999999999</v>
      </c>
      <c r="N57" s="146">
        <f t="shared" si="14"/>
        <v>1650.13</v>
      </c>
      <c r="O57" s="146">
        <f t="shared" si="14"/>
        <v>2052.9499999999998</v>
      </c>
      <c r="P57" s="146">
        <f t="shared" si="14"/>
        <v>2774.63</v>
      </c>
      <c r="Q57" s="146">
        <f t="shared" si="14"/>
        <v>2557.85</v>
      </c>
      <c r="R57" s="146">
        <f t="shared" si="14"/>
        <v>1628.6399999999999</v>
      </c>
      <c r="S57" s="146">
        <f t="shared" ref="S57" si="15">SUM(S58:S59)</f>
        <v>29852.913111111109</v>
      </c>
    </row>
    <row r="58" spans="1:16346" ht="16.5" customHeight="1" x14ac:dyDescent="0.35">
      <c r="A58" s="24" t="s">
        <v>71</v>
      </c>
      <c r="B58" s="165">
        <v>1</v>
      </c>
      <c r="C58" s="122">
        <v>2.0699999999999998</v>
      </c>
      <c r="D58" s="33">
        <f t="shared" ref="D58:R59" si="16">D21*$C58</f>
        <v>1744.6419999999998</v>
      </c>
      <c r="E58" s="33">
        <f t="shared" si="16"/>
        <v>1829.8799999999999</v>
      </c>
      <c r="F58" s="33">
        <f t="shared" si="16"/>
        <v>1554.57</v>
      </c>
      <c r="G58" s="33">
        <f t="shared" si="16"/>
        <v>732.78</v>
      </c>
      <c r="H58" s="33">
        <f t="shared" si="16"/>
        <v>1001.8799999999999</v>
      </c>
      <c r="I58" s="33">
        <f t="shared" si="16"/>
        <v>985.31999999999994</v>
      </c>
      <c r="J58" s="33">
        <f t="shared" si="16"/>
        <v>925.29</v>
      </c>
      <c r="K58" s="33">
        <f t="shared" si="16"/>
        <v>1049.49</v>
      </c>
      <c r="L58" s="33">
        <f t="shared" si="16"/>
        <v>854.91</v>
      </c>
      <c r="M58" s="33">
        <f t="shared" si="16"/>
        <v>728.64</v>
      </c>
      <c r="N58" s="33">
        <f t="shared" si="16"/>
        <v>743.13</v>
      </c>
      <c r="O58" s="33">
        <f t="shared" si="16"/>
        <v>1003.9499999999999</v>
      </c>
      <c r="P58" s="33">
        <f t="shared" si="16"/>
        <v>1467.6299999999999</v>
      </c>
      <c r="Q58" s="33">
        <f t="shared" si="16"/>
        <v>1355.85</v>
      </c>
      <c r="R58" s="33">
        <f t="shared" si="16"/>
        <v>728.64</v>
      </c>
      <c r="S58" s="33">
        <f>SUM(D58:R58)</f>
        <v>16706.601999999999</v>
      </c>
    </row>
    <row r="59" spans="1:16346" ht="16.5" customHeight="1" x14ac:dyDescent="0.35">
      <c r="A59" s="24" t="s">
        <v>65</v>
      </c>
      <c r="B59" s="165">
        <v>1</v>
      </c>
      <c r="C59" s="122">
        <v>1</v>
      </c>
      <c r="D59" s="33">
        <f t="shared" si="16"/>
        <v>1045.2222222222222</v>
      </c>
      <c r="E59" s="33">
        <f t="shared" si="16"/>
        <v>1169</v>
      </c>
      <c r="F59" s="33">
        <f t="shared" si="16"/>
        <v>727</v>
      </c>
      <c r="G59" s="33">
        <f t="shared" si="16"/>
        <v>443</v>
      </c>
      <c r="H59" s="33">
        <f t="shared" si="16"/>
        <v>527</v>
      </c>
      <c r="I59" s="33">
        <f t="shared" si="16"/>
        <v>664</v>
      </c>
      <c r="J59" s="33">
        <f t="shared" si="16"/>
        <v>737</v>
      </c>
      <c r="K59" s="33">
        <f t="shared" si="16"/>
        <v>926</v>
      </c>
      <c r="L59" s="33">
        <f t="shared" si="16"/>
        <v>789.08888888888885</v>
      </c>
      <c r="M59" s="33">
        <f t="shared" si="16"/>
        <v>754</v>
      </c>
      <c r="N59" s="33">
        <f t="shared" si="16"/>
        <v>907</v>
      </c>
      <c r="O59" s="33">
        <f t="shared" si="16"/>
        <v>1049</v>
      </c>
      <c r="P59" s="33">
        <f t="shared" si="16"/>
        <v>1307</v>
      </c>
      <c r="Q59" s="33">
        <f t="shared" si="16"/>
        <v>1202</v>
      </c>
      <c r="R59" s="33">
        <f t="shared" si="16"/>
        <v>900</v>
      </c>
      <c r="S59" s="33">
        <f>SUM(D59:R59)</f>
        <v>13146.31111111111</v>
      </c>
    </row>
    <row r="60" spans="1:16346" ht="16.5" customHeight="1" x14ac:dyDescent="0.35">
      <c r="A60" s="22"/>
      <c r="B60" s="293"/>
      <c r="C60" s="293"/>
      <c r="D60" s="33"/>
      <c r="E60" s="33"/>
      <c r="F60" s="33"/>
      <c r="G60" s="33"/>
      <c r="H60" s="33"/>
      <c r="I60" s="33"/>
      <c r="J60" s="33"/>
      <c r="K60" s="33"/>
      <c r="L60" s="33"/>
      <c r="M60" s="33"/>
      <c r="N60" s="33"/>
      <c r="O60" s="33"/>
      <c r="P60" s="33"/>
      <c r="Q60" s="33"/>
      <c r="R60" s="33"/>
      <c r="S60" s="33"/>
    </row>
    <row r="61" spans="1:16346" ht="16.5" customHeight="1" x14ac:dyDescent="0.35">
      <c r="A61" s="80" t="s">
        <v>242</v>
      </c>
      <c r="B61" s="294"/>
      <c r="C61" s="145" t="s">
        <v>16</v>
      </c>
      <c r="D61" s="146">
        <f>SUM(D62:D63)</f>
        <v>1608.8757999999998</v>
      </c>
      <c r="E61" s="146">
        <f t="shared" ref="E61:R61" si="17">SUM(E62:E63)</f>
        <v>1246.413</v>
      </c>
      <c r="F61" s="146">
        <f t="shared" si="17"/>
        <v>1202.6756</v>
      </c>
      <c r="G61" s="146">
        <f t="shared" si="17"/>
        <v>1556.6206755555554</v>
      </c>
      <c r="H61" s="146">
        <f t="shared" si="17"/>
        <v>1700.2215999999999</v>
      </c>
      <c r="I61" s="146">
        <f t="shared" si="17"/>
        <v>1201.3721999999998</v>
      </c>
      <c r="J61" s="146">
        <f t="shared" si="17"/>
        <v>2387.3289999999997</v>
      </c>
      <c r="K61" s="146">
        <f t="shared" si="17"/>
        <v>2854.3382000000001</v>
      </c>
      <c r="L61" s="146">
        <f t="shared" si="17"/>
        <v>980.51939999999991</v>
      </c>
      <c r="M61" s="146">
        <f t="shared" si="17"/>
        <v>156.39819999999997</v>
      </c>
      <c r="N61" s="146">
        <f t="shared" si="17"/>
        <v>234.21019999999999</v>
      </c>
      <c r="O61" s="146">
        <f t="shared" si="17"/>
        <v>1389.4733999999999</v>
      </c>
      <c r="P61" s="146">
        <f t="shared" si="17"/>
        <v>934.51819999999998</v>
      </c>
      <c r="Q61" s="146">
        <f t="shared" si="17"/>
        <v>1559.1113999999998</v>
      </c>
      <c r="R61" s="146">
        <f t="shared" si="17"/>
        <v>1057.4787999999999</v>
      </c>
      <c r="S61" s="146">
        <f t="shared" ref="S61" si="18">SUM(S62:S63)</f>
        <v>20069.555675555555</v>
      </c>
    </row>
    <row r="62" spans="1:16346" ht="16.5" customHeight="1" x14ac:dyDescent="0.35">
      <c r="A62" s="24" t="s">
        <v>71</v>
      </c>
      <c r="B62" s="122">
        <v>0.98</v>
      </c>
      <c r="C62" s="122">
        <f>C58</f>
        <v>2.0699999999999998</v>
      </c>
      <c r="D62" s="33">
        <f>D50*$C62*$B62</f>
        <v>918.95579999999995</v>
      </c>
      <c r="E62" s="33">
        <f t="shared" ref="E62:R63" si="19">E50*$C62*$B62</f>
        <v>720.15299999999991</v>
      </c>
      <c r="F62" s="33">
        <f t="shared" si="19"/>
        <v>701.89559999999994</v>
      </c>
      <c r="G62" s="33">
        <f t="shared" si="19"/>
        <v>994.64511999999991</v>
      </c>
      <c r="H62" s="33">
        <f t="shared" si="19"/>
        <v>925.0415999999999</v>
      </c>
      <c r="I62" s="33">
        <f t="shared" si="19"/>
        <v>663.35219999999993</v>
      </c>
      <c r="J62" s="33">
        <f t="shared" si="19"/>
        <v>1247.5889999999999</v>
      </c>
      <c r="K62" s="33">
        <f t="shared" si="19"/>
        <v>1697.9381999999998</v>
      </c>
      <c r="L62" s="33">
        <f t="shared" si="19"/>
        <v>565.97939999999994</v>
      </c>
      <c r="M62" s="33">
        <f t="shared" si="19"/>
        <v>75.058199999999985</v>
      </c>
      <c r="N62" s="33">
        <f t="shared" si="19"/>
        <v>115.63019999999999</v>
      </c>
      <c r="O62" s="33">
        <f t="shared" si="19"/>
        <v>748.5533999999999</v>
      </c>
      <c r="P62" s="33">
        <f t="shared" si="19"/>
        <v>480.77819999999997</v>
      </c>
      <c r="Q62" s="33">
        <f t="shared" si="19"/>
        <v>809.41139999999996</v>
      </c>
      <c r="R62" s="33">
        <f t="shared" si="19"/>
        <v>523.37879999999996</v>
      </c>
      <c r="S62" s="33">
        <f>SUM(D62:R62)</f>
        <v>11188.360119999999</v>
      </c>
    </row>
    <row r="63" spans="1:16346" ht="16.5" customHeight="1" thickBot="1" x14ac:dyDescent="0.4">
      <c r="A63" s="151" t="s">
        <v>65</v>
      </c>
      <c r="B63" s="166">
        <f>B62</f>
        <v>0.98</v>
      </c>
      <c r="C63" s="167">
        <v>1</v>
      </c>
      <c r="D63" s="168">
        <f>D51*$C63*$B63</f>
        <v>689.92</v>
      </c>
      <c r="E63" s="168">
        <f t="shared" si="19"/>
        <v>526.26</v>
      </c>
      <c r="F63" s="168">
        <f t="shared" si="19"/>
        <v>500.78</v>
      </c>
      <c r="G63" s="168">
        <f t="shared" si="19"/>
        <v>561.9755555555555</v>
      </c>
      <c r="H63" s="168">
        <f t="shared" si="19"/>
        <v>775.18</v>
      </c>
      <c r="I63" s="168">
        <f t="shared" si="19"/>
        <v>538.02</v>
      </c>
      <c r="J63" s="168">
        <f t="shared" si="19"/>
        <v>1139.74</v>
      </c>
      <c r="K63" s="168">
        <f t="shared" si="19"/>
        <v>1156.4000000000001</v>
      </c>
      <c r="L63" s="168">
        <f t="shared" si="19"/>
        <v>414.54</v>
      </c>
      <c r="M63" s="168">
        <f t="shared" si="19"/>
        <v>81.34</v>
      </c>
      <c r="N63" s="168">
        <f t="shared" si="19"/>
        <v>118.58</v>
      </c>
      <c r="O63" s="168">
        <f t="shared" si="19"/>
        <v>640.91999999999996</v>
      </c>
      <c r="P63" s="168">
        <f t="shared" si="19"/>
        <v>453.74</v>
      </c>
      <c r="Q63" s="168">
        <f t="shared" si="19"/>
        <v>749.69999999999993</v>
      </c>
      <c r="R63" s="168">
        <f t="shared" si="19"/>
        <v>534.1</v>
      </c>
      <c r="S63" s="168">
        <f>SUM(D63:R63)</f>
        <v>8881.195555555556</v>
      </c>
    </row>
    <row r="64" spans="1:16346" x14ac:dyDescent="0.35">
      <c r="A64" s="22"/>
      <c r="B64" s="22"/>
      <c r="C64" s="22"/>
      <c r="D64" s="22"/>
      <c r="E64" s="22"/>
      <c r="F64" s="22"/>
      <c r="G64" s="22"/>
      <c r="H64" s="22"/>
      <c r="I64" s="22"/>
      <c r="J64" s="22"/>
      <c r="K64" s="22"/>
      <c r="L64" s="22"/>
      <c r="M64" s="22"/>
      <c r="N64" s="22"/>
      <c r="O64" s="22"/>
      <c r="P64" s="22"/>
      <c r="Q64" s="22"/>
      <c r="R64" s="22"/>
      <c r="S64" s="22"/>
    </row>
    <row r="65" spans="1:19" x14ac:dyDescent="0.35">
      <c r="A65" s="22"/>
      <c r="B65" s="22"/>
      <c r="C65" s="22"/>
      <c r="D65" s="22"/>
      <c r="E65" s="22"/>
      <c r="F65" s="22"/>
      <c r="G65" s="22"/>
      <c r="H65" s="22"/>
      <c r="I65" s="22"/>
      <c r="J65" s="22"/>
      <c r="K65" s="22"/>
      <c r="L65" s="22"/>
      <c r="M65" s="22"/>
      <c r="N65" s="22"/>
      <c r="O65" s="22"/>
      <c r="P65" s="22"/>
      <c r="Q65" s="22"/>
      <c r="R65" s="22"/>
      <c r="S65" s="22"/>
    </row>
    <row r="66" spans="1:19" x14ac:dyDescent="0.35">
      <c r="D66" s="115"/>
      <c r="E66" s="115"/>
      <c r="F66" s="115"/>
      <c r="G66" s="115"/>
      <c r="H66" s="115"/>
      <c r="I66" s="115"/>
      <c r="J66" s="115"/>
      <c r="K66" s="115"/>
      <c r="L66" s="115"/>
      <c r="M66" s="115"/>
      <c r="N66" s="115"/>
      <c r="O66" s="115"/>
      <c r="P66" s="115"/>
      <c r="Q66" s="115"/>
      <c r="R66" s="115"/>
      <c r="S66" s="115"/>
    </row>
    <row r="69" spans="1:19" x14ac:dyDescent="0.35">
      <c r="D69" s="34"/>
      <c r="E69" s="34"/>
      <c r="F69" s="34"/>
      <c r="G69" s="34"/>
      <c r="H69" s="34"/>
      <c r="I69" s="34"/>
      <c r="J69" s="34"/>
      <c r="K69" s="34"/>
      <c r="L69" s="34"/>
      <c r="M69" s="34"/>
      <c r="N69" s="34"/>
      <c r="O69" s="34"/>
      <c r="P69" s="34"/>
      <c r="Q69" s="34"/>
      <c r="R69" s="34"/>
      <c r="S69" s="34"/>
    </row>
    <row r="70" spans="1:19" x14ac:dyDescent="0.35">
      <c r="D70" s="34"/>
      <c r="E70" s="34"/>
      <c r="F70" s="34"/>
      <c r="G70" s="34"/>
      <c r="H70" s="34"/>
      <c r="I70" s="34"/>
      <c r="J70" s="34"/>
      <c r="K70" s="34"/>
      <c r="L70" s="34"/>
      <c r="M70" s="34"/>
      <c r="N70" s="34"/>
      <c r="O70" s="34"/>
      <c r="P70" s="34"/>
      <c r="Q70" s="34"/>
      <c r="R70" s="34"/>
      <c r="S70" s="34"/>
    </row>
    <row r="71" spans="1:19" x14ac:dyDescent="0.35">
      <c r="D71" s="34"/>
      <c r="E71" s="34"/>
      <c r="F71" s="34"/>
      <c r="G71" s="34"/>
      <c r="H71" s="34"/>
      <c r="I71" s="34"/>
      <c r="J71" s="34"/>
      <c r="K71" s="34"/>
      <c r="L71" s="34"/>
      <c r="M71" s="34"/>
      <c r="N71" s="34"/>
      <c r="O71" s="34"/>
      <c r="P71" s="34"/>
      <c r="Q71" s="34"/>
      <c r="R71" s="34"/>
      <c r="S71" s="34"/>
    </row>
    <row r="72" spans="1:19" x14ac:dyDescent="0.35">
      <c r="D72" s="34"/>
      <c r="E72" s="34"/>
      <c r="F72" s="34"/>
      <c r="G72" s="34"/>
      <c r="H72" s="34"/>
      <c r="I72" s="34"/>
      <c r="J72" s="34"/>
      <c r="K72" s="34"/>
      <c r="L72" s="34"/>
      <c r="M72" s="34"/>
      <c r="N72" s="34"/>
      <c r="O72" s="34"/>
      <c r="P72" s="34"/>
      <c r="Q72" s="34"/>
      <c r="R72" s="34"/>
      <c r="S72" s="34"/>
    </row>
    <row r="73" spans="1:19" x14ac:dyDescent="0.35">
      <c r="D73" s="34"/>
      <c r="E73" s="34"/>
      <c r="F73" s="34"/>
      <c r="G73" s="34"/>
      <c r="H73" s="34"/>
      <c r="I73" s="34"/>
      <c r="J73" s="34"/>
      <c r="K73" s="34"/>
      <c r="L73" s="34"/>
      <c r="M73" s="34"/>
      <c r="N73" s="34"/>
      <c r="O73" s="34"/>
      <c r="P73" s="34"/>
      <c r="Q73" s="34"/>
      <c r="R73" s="34"/>
      <c r="S73" s="34"/>
    </row>
    <row r="74" spans="1:19" x14ac:dyDescent="0.35">
      <c r="D74" s="34"/>
      <c r="E74" s="34"/>
      <c r="F74" s="34"/>
      <c r="G74" s="34"/>
      <c r="H74" s="34"/>
      <c r="I74" s="34"/>
      <c r="J74" s="34"/>
      <c r="K74" s="34"/>
      <c r="L74" s="34"/>
      <c r="M74" s="34"/>
      <c r="N74" s="34"/>
      <c r="O74" s="34"/>
      <c r="P74" s="34"/>
      <c r="Q74" s="34"/>
      <c r="R74" s="34"/>
      <c r="S74" s="34"/>
    </row>
    <row r="75" spans="1:19" x14ac:dyDescent="0.35">
      <c r="D75" s="34"/>
      <c r="E75" s="34"/>
      <c r="F75" s="34"/>
      <c r="G75" s="34"/>
      <c r="H75" s="34"/>
      <c r="I75" s="34"/>
      <c r="J75" s="34"/>
      <c r="K75" s="34"/>
      <c r="L75" s="34"/>
      <c r="M75" s="34"/>
      <c r="N75" s="34"/>
      <c r="O75" s="34"/>
      <c r="P75" s="34"/>
      <c r="Q75" s="34"/>
      <c r="R75" s="34"/>
      <c r="S75" s="34"/>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 S5:S10 S13:S18 D22:R22 D50:S5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zoomScale="70" zoomScaleNormal="70" workbookViewId="0"/>
  </sheetViews>
  <sheetFormatPr baseColWidth="10" defaultColWidth="11.42578125" defaultRowHeight="15.75" x14ac:dyDescent="0.35"/>
  <cols>
    <col min="1" max="16384" width="11.42578125" style="23"/>
  </cols>
  <sheetData>
    <row r="1" spans="1:12" x14ac:dyDescent="0.35">
      <c r="A1" s="22"/>
      <c r="B1" s="22"/>
      <c r="C1" s="22"/>
      <c r="D1" s="22"/>
      <c r="E1" s="22"/>
      <c r="F1" s="22"/>
      <c r="G1" s="22"/>
      <c r="H1" s="22"/>
      <c r="I1" s="22"/>
      <c r="J1" s="22"/>
      <c r="K1" s="22"/>
      <c r="L1" s="22"/>
    </row>
    <row r="2" spans="1:12" x14ac:dyDescent="0.35">
      <c r="A2" s="22"/>
      <c r="B2" s="22"/>
      <c r="C2" s="22"/>
      <c r="D2" s="22"/>
      <c r="E2" s="22"/>
      <c r="F2" s="22"/>
      <c r="G2" s="22"/>
      <c r="H2" s="22"/>
      <c r="I2" s="22"/>
      <c r="J2" s="22"/>
      <c r="K2" s="22"/>
      <c r="L2" s="22"/>
    </row>
    <row r="3" spans="1:12" x14ac:dyDescent="0.35">
      <c r="A3" s="24" t="s">
        <v>138</v>
      </c>
      <c r="B3" s="22"/>
      <c r="C3" s="22"/>
      <c r="D3" s="22"/>
      <c r="E3" s="22"/>
      <c r="F3" s="22"/>
      <c r="G3" s="22"/>
      <c r="H3" s="22"/>
      <c r="I3" s="22"/>
      <c r="J3" s="22"/>
      <c r="K3" s="22"/>
      <c r="L3" s="22"/>
    </row>
    <row r="4" spans="1:12" x14ac:dyDescent="0.35">
      <c r="A4" s="22"/>
      <c r="B4" s="22"/>
      <c r="C4" s="22"/>
      <c r="D4" s="22"/>
      <c r="E4" s="22"/>
      <c r="F4" s="22"/>
      <c r="G4" s="22"/>
      <c r="H4" s="22"/>
      <c r="I4" s="22"/>
      <c r="J4" s="22"/>
      <c r="K4" s="22"/>
      <c r="L4" s="22"/>
    </row>
    <row r="5" spans="1:12" x14ac:dyDescent="0.35">
      <c r="A5" s="22"/>
      <c r="B5" s="22"/>
      <c r="C5" s="22"/>
      <c r="D5" s="22"/>
      <c r="E5" s="22"/>
      <c r="F5" s="22"/>
      <c r="G5" s="22"/>
      <c r="H5" s="22"/>
      <c r="I5" s="22"/>
      <c r="J5" s="22"/>
      <c r="K5" s="22"/>
      <c r="L5" s="22"/>
    </row>
    <row r="6" spans="1:12" x14ac:dyDescent="0.35">
      <c r="A6" s="22"/>
      <c r="B6" s="22"/>
      <c r="C6" s="22"/>
      <c r="D6" s="22"/>
      <c r="E6" s="22"/>
      <c r="F6" s="22"/>
      <c r="G6" s="22"/>
      <c r="H6" s="22"/>
      <c r="I6" s="22"/>
      <c r="J6" s="22"/>
      <c r="K6" s="22"/>
      <c r="L6" s="22"/>
    </row>
    <row r="7" spans="1:12" x14ac:dyDescent="0.35">
      <c r="A7" s="22"/>
      <c r="B7" s="22"/>
      <c r="C7" s="22"/>
      <c r="D7" s="22"/>
      <c r="E7" s="22"/>
      <c r="F7" s="22"/>
      <c r="G7" s="22"/>
      <c r="H7" s="22"/>
      <c r="I7" s="22"/>
      <c r="J7" s="22"/>
      <c r="K7" s="22"/>
      <c r="L7" s="22"/>
    </row>
    <row r="8" spans="1:12" x14ac:dyDescent="0.35">
      <c r="A8" s="22"/>
      <c r="B8" s="22"/>
      <c r="C8" s="22"/>
      <c r="D8" s="22"/>
      <c r="E8" s="22"/>
      <c r="F8" s="22"/>
      <c r="G8" s="22"/>
      <c r="H8" s="22"/>
      <c r="I8" s="22"/>
      <c r="J8" s="22"/>
      <c r="K8" s="22"/>
      <c r="L8" s="22"/>
    </row>
    <row r="9" spans="1:12" x14ac:dyDescent="0.35">
      <c r="A9" s="25" t="s">
        <v>79</v>
      </c>
      <c r="B9" s="22"/>
      <c r="C9" s="22"/>
      <c r="D9" s="22"/>
      <c r="E9" s="22"/>
      <c r="F9" s="22"/>
      <c r="G9" s="22"/>
      <c r="H9" s="22"/>
      <c r="I9" s="22"/>
      <c r="J9" s="22"/>
      <c r="K9" s="22"/>
      <c r="L9" s="22"/>
    </row>
    <row r="10" spans="1:12" x14ac:dyDescent="0.35">
      <c r="A10" s="26" t="s">
        <v>137</v>
      </c>
      <c r="B10" s="22"/>
      <c r="C10" s="22"/>
      <c r="D10" s="22"/>
      <c r="E10" s="22"/>
      <c r="F10" s="22"/>
      <c r="G10" s="22"/>
      <c r="H10" s="22"/>
      <c r="I10" s="22"/>
      <c r="J10" s="22"/>
      <c r="K10" s="22"/>
      <c r="L10" s="22"/>
    </row>
    <row r="11" spans="1:12" x14ac:dyDescent="0.35">
      <c r="A11" s="25" t="s">
        <v>194</v>
      </c>
      <c r="B11" s="22"/>
      <c r="C11" s="22"/>
      <c r="D11" s="22"/>
      <c r="E11" s="22"/>
      <c r="F11" s="22"/>
      <c r="G11" s="22"/>
      <c r="H11" s="22"/>
      <c r="I11" s="22"/>
      <c r="J11" s="22"/>
      <c r="K11" s="22"/>
      <c r="L11" s="22"/>
    </row>
    <row r="12" spans="1:12" x14ac:dyDescent="0.35">
      <c r="A12" s="27" t="s">
        <v>192</v>
      </c>
      <c r="B12" s="22"/>
      <c r="C12" s="22"/>
      <c r="D12" s="22"/>
      <c r="E12" s="22"/>
      <c r="F12" s="22"/>
      <c r="G12" s="22"/>
      <c r="H12" s="22"/>
      <c r="I12" s="22"/>
      <c r="J12" s="22"/>
      <c r="K12" s="22"/>
      <c r="L12" s="22"/>
    </row>
    <row r="13" spans="1:12" x14ac:dyDescent="0.35">
      <c r="A13" s="27" t="s">
        <v>193</v>
      </c>
      <c r="B13" s="22"/>
      <c r="C13" s="22"/>
      <c r="D13" s="22"/>
      <c r="E13" s="22"/>
      <c r="F13" s="22"/>
      <c r="G13" s="22"/>
      <c r="H13" s="22"/>
      <c r="I13" s="22"/>
      <c r="J13" s="22"/>
      <c r="K13" s="22"/>
      <c r="L13" s="22"/>
    </row>
    <row r="14" spans="1:12" x14ac:dyDescent="0.35">
      <c r="A14" s="27" t="s">
        <v>80</v>
      </c>
      <c r="B14" s="22"/>
      <c r="C14" s="22"/>
      <c r="D14" s="22"/>
      <c r="E14" s="22"/>
      <c r="F14" s="22"/>
      <c r="G14" s="22"/>
      <c r="H14" s="22"/>
      <c r="I14" s="22"/>
      <c r="J14" s="22"/>
      <c r="K14" s="22"/>
      <c r="L14" s="22"/>
    </row>
    <row r="15" spans="1:12" x14ac:dyDescent="0.35">
      <c r="A15" s="27" t="s">
        <v>148</v>
      </c>
      <c r="B15" s="22"/>
      <c r="C15" s="22"/>
      <c r="D15" s="22"/>
      <c r="E15" s="22"/>
      <c r="F15" s="22"/>
      <c r="G15" s="22"/>
      <c r="H15" s="22"/>
      <c r="I15" s="22"/>
      <c r="J15" s="22"/>
      <c r="K15" s="22"/>
      <c r="L15" s="22"/>
    </row>
    <row r="16" spans="1:12" x14ac:dyDescent="0.35">
      <c r="A16" s="27" t="s">
        <v>150</v>
      </c>
      <c r="B16" s="22"/>
      <c r="C16" s="22"/>
      <c r="D16" s="22"/>
      <c r="E16" s="22"/>
      <c r="F16" s="22"/>
      <c r="G16" s="22"/>
      <c r="H16" s="22"/>
      <c r="I16" s="22"/>
      <c r="J16" s="22"/>
      <c r="K16" s="22"/>
      <c r="L16" s="22"/>
    </row>
    <row r="17" spans="1:12" x14ac:dyDescent="0.35">
      <c r="A17" s="27" t="s">
        <v>149</v>
      </c>
      <c r="B17" s="22"/>
      <c r="C17" s="22"/>
      <c r="D17" s="22"/>
      <c r="E17" s="22"/>
      <c r="F17" s="22"/>
      <c r="G17" s="22"/>
      <c r="H17" s="22"/>
      <c r="I17" s="22"/>
      <c r="J17" s="22"/>
      <c r="K17" s="22"/>
      <c r="L17" s="22"/>
    </row>
    <row r="18" spans="1:12" x14ac:dyDescent="0.35">
      <c r="A18" s="27" t="s">
        <v>155</v>
      </c>
      <c r="B18" s="22"/>
      <c r="C18" s="22"/>
      <c r="D18" s="22"/>
      <c r="E18" s="22"/>
      <c r="F18" s="22"/>
      <c r="G18" s="22"/>
      <c r="H18" s="22"/>
      <c r="I18" s="22"/>
      <c r="J18" s="22"/>
      <c r="K18" s="22"/>
      <c r="L18" s="22"/>
    </row>
    <row r="19" spans="1:12" x14ac:dyDescent="0.35">
      <c r="A19" s="27" t="s">
        <v>152</v>
      </c>
      <c r="B19" s="22"/>
      <c r="C19" s="22"/>
      <c r="D19" s="22"/>
      <c r="E19" s="22"/>
      <c r="F19" s="22"/>
      <c r="G19" s="22"/>
      <c r="H19" s="22"/>
      <c r="I19" s="22"/>
      <c r="J19" s="22"/>
      <c r="K19" s="22"/>
      <c r="L19" s="22"/>
    </row>
    <row r="20" spans="1:12" x14ac:dyDescent="0.35">
      <c r="A20" s="27" t="s">
        <v>245</v>
      </c>
      <c r="B20" s="22"/>
      <c r="C20" s="22"/>
      <c r="D20" s="22"/>
      <c r="E20" s="22"/>
      <c r="F20" s="22"/>
      <c r="G20" s="22"/>
      <c r="H20" s="22"/>
      <c r="I20" s="22"/>
      <c r="J20" s="22"/>
      <c r="K20" s="22"/>
      <c r="L20" s="22"/>
    </row>
    <row r="21" spans="1:12" x14ac:dyDescent="0.35">
      <c r="A21" s="27" t="s">
        <v>151</v>
      </c>
      <c r="B21" s="22"/>
      <c r="C21" s="22"/>
      <c r="D21" s="22"/>
      <c r="E21" s="22"/>
      <c r="F21" s="22"/>
      <c r="G21" s="22"/>
      <c r="H21" s="22"/>
      <c r="I21" s="22"/>
      <c r="J21" s="22"/>
      <c r="K21" s="22"/>
      <c r="L21" s="22"/>
    </row>
    <row r="22" spans="1:12" x14ac:dyDescent="0.35">
      <c r="A22" s="27" t="s">
        <v>154</v>
      </c>
      <c r="B22" s="22"/>
      <c r="C22" s="22"/>
      <c r="D22" s="22"/>
      <c r="E22" s="22"/>
      <c r="F22" s="22"/>
      <c r="G22" s="22"/>
      <c r="H22" s="22"/>
      <c r="I22" s="22"/>
      <c r="J22" s="22"/>
      <c r="K22" s="22"/>
      <c r="L22" s="22"/>
    </row>
    <row r="23" spans="1:12" x14ac:dyDescent="0.35">
      <c r="A23" s="27" t="s">
        <v>153</v>
      </c>
      <c r="B23" s="22"/>
      <c r="C23" s="22"/>
      <c r="D23" s="22"/>
      <c r="E23" s="22"/>
      <c r="F23" s="22"/>
      <c r="G23" s="22"/>
      <c r="H23" s="22"/>
      <c r="I23" s="22"/>
      <c r="J23" s="22"/>
      <c r="K23" s="22"/>
      <c r="L23" s="22"/>
    </row>
    <row r="24" spans="1:12" x14ac:dyDescent="0.35">
      <c r="A24" s="22"/>
      <c r="B24" s="22"/>
      <c r="C24" s="22"/>
      <c r="D24" s="22"/>
      <c r="E24" s="22"/>
      <c r="F24" s="22"/>
      <c r="G24" s="22"/>
      <c r="H24" s="22"/>
      <c r="I24" s="22"/>
      <c r="J24" s="22"/>
      <c r="K24" s="22"/>
      <c r="L24" s="22"/>
    </row>
    <row r="25" spans="1:12" x14ac:dyDescent="0.35">
      <c r="A25" s="22"/>
      <c r="B25" s="22"/>
      <c r="C25" s="22"/>
      <c r="D25" s="22"/>
      <c r="E25" s="22"/>
      <c r="F25" s="22"/>
      <c r="G25" s="22"/>
      <c r="H25" s="22"/>
      <c r="I25" s="22"/>
      <c r="J25" s="22"/>
      <c r="K25" s="22"/>
      <c r="L25" s="22"/>
    </row>
    <row r="26" spans="1:12" x14ac:dyDescent="0.35">
      <c r="A26" s="22"/>
      <c r="B26" s="22"/>
      <c r="C26" s="22"/>
      <c r="D26" s="22"/>
      <c r="E26" s="22"/>
      <c r="F26" s="22"/>
      <c r="G26" s="22"/>
      <c r="H26" s="22"/>
      <c r="I26" s="22"/>
      <c r="J26" s="22"/>
      <c r="K26" s="22"/>
      <c r="L26" s="22"/>
    </row>
    <row r="27" spans="1:12" x14ac:dyDescent="0.35">
      <c r="A27" s="22"/>
      <c r="B27" s="22"/>
      <c r="C27" s="22"/>
      <c r="D27" s="22"/>
      <c r="E27" s="22"/>
      <c r="F27" s="22"/>
      <c r="G27" s="22"/>
      <c r="H27" s="22"/>
      <c r="I27" s="22"/>
      <c r="J27" s="22"/>
      <c r="K27" s="22"/>
      <c r="L27" s="22"/>
    </row>
    <row r="28" spans="1:12" x14ac:dyDescent="0.35">
      <c r="A28" s="22"/>
      <c r="B28" s="22"/>
      <c r="C28" s="22"/>
      <c r="D28" s="22"/>
      <c r="E28" s="22"/>
      <c r="F28" s="22"/>
      <c r="G28" s="22"/>
      <c r="H28" s="22"/>
      <c r="I28" s="22"/>
      <c r="J28" s="22"/>
      <c r="K28" s="22"/>
      <c r="L28" s="22"/>
    </row>
    <row r="29" spans="1:12" x14ac:dyDescent="0.35">
      <c r="A29" s="22"/>
      <c r="B29" s="22"/>
      <c r="C29" s="22"/>
      <c r="D29" s="22"/>
      <c r="E29" s="22"/>
      <c r="F29" s="22"/>
      <c r="G29" s="22"/>
      <c r="H29" s="22"/>
      <c r="I29" s="22"/>
      <c r="J29" s="22"/>
      <c r="K29" s="22"/>
      <c r="L29" s="22"/>
    </row>
    <row r="30" spans="1:12" x14ac:dyDescent="0.35">
      <c r="A30" s="22"/>
      <c r="B30" s="22"/>
      <c r="C30" s="22"/>
      <c r="D30" s="22"/>
      <c r="E30" s="22"/>
      <c r="F30" s="22"/>
      <c r="G30" s="22"/>
      <c r="H30" s="22"/>
      <c r="I30" s="22"/>
      <c r="J30" s="22"/>
      <c r="K30" s="22"/>
      <c r="L30" s="22"/>
    </row>
    <row r="31" spans="1:12" x14ac:dyDescent="0.35">
      <c r="A31" s="22"/>
      <c r="B31" s="22"/>
      <c r="C31" s="22"/>
      <c r="D31" s="22"/>
      <c r="E31" s="22"/>
      <c r="F31" s="22"/>
      <c r="G31" s="22"/>
      <c r="H31" s="22"/>
      <c r="I31" s="22"/>
      <c r="J31" s="22"/>
      <c r="K31" s="22"/>
      <c r="L31" s="22"/>
    </row>
    <row r="32" spans="1:12" x14ac:dyDescent="0.35">
      <c r="A32" s="22"/>
      <c r="B32" s="22"/>
      <c r="C32" s="22"/>
      <c r="D32" s="22"/>
      <c r="E32" s="22"/>
      <c r="F32" s="22"/>
      <c r="G32" s="22"/>
      <c r="H32" s="22"/>
      <c r="I32" s="22"/>
      <c r="J32" s="22"/>
      <c r="K32" s="22"/>
      <c r="L32" s="22"/>
    </row>
    <row r="33" spans="1:12" x14ac:dyDescent="0.35">
      <c r="A33" s="22"/>
      <c r="B33" s="22"/>
      <c r="C33" s="22"/>
      <c r="D33" s="22"/>
      <c r="E33" s="22"/>
      <c r="F33" s="22"/>
      <c r="G33" s="22"/>
      <c r="H33" s="22"/>
      <c r="I33" s="22"/>
      <c r="J33" s="22"/>
      <c r="K33" s="22"/>
      <c r="L33" s="22"/>
    </row>
    <row r="34" spans="1:12" x14ac:dyDescent="0.35">
      <c r="A34" s="22"/>
      <c r="B34" s="22"/>
      <c r="C34" s="22"/>
      <c r="D34" s="22"/>
      <c r="E34" s="22"/>
      <c r="F34" s="22"/>
      <c r="G34" s="22"/>
      <c r="H34" s="22"/>
      <c r="I34" s="22"/>
      <c r="J34" s="22"/>
      <c r="K34" s="22"/>
      <c r="L34" s="22"/>
    </row>
    <row r="35" spans="1:12" x14ac:dyDescent="0.35">
      <c r="A35" s="22"/>
      <c r="B35" s="22"/>
      <c r="C35" s="22"/>
      <c r="D35" s="22"/>
      <c r="E35" s="22"/>
      <c r="F35" s="22"/>
      <c r="G35" s="22"/>
      <c r="H35" s="22"/>
      <c r="I35" s="22"/>
      <c r="J35" s="22"/>
      <c r="K35" s="22"/>
      <c r="L35" s="22"/>
    </row>
    <row r="36" spans="1:12" x14ac:dyDescent="0.35">
      <c r="A36" s="22"/>
      <c r="B36" s="22"/>
      <c r="C36" s="22"/>
      <c r="D36" s="22"/>
      <c r="E36" s="22"/>
      <c r="F36" s="22"/>
      <c r="G36" s="22"/>
      <c r="H36" s="22"/>
      <c r="I36" s="22"/>
      <c r="J36" s="22"/>
      <c r="K36" s="22"/>
      <c r="L36" s="22"/>
    </row>
    <row r="37" spans="1:12" x14ac:dyDescent="0.35">
      <c r="A37" s="22"/>
      <c r="B37" s="22"/>
      <c r="C37" s="22"/>
      <c r="D37" s="22"/>
      <c r="E37" s="22"/>
      <c r="F37" s="22"/>
      <c r="G37" s="22"/>
      <c r="H37" s="22"/>
      <c r="I37" s="22"/>
      <c r="J37" s="22"/>
      <c r="K37" s="22"/>
      <c r="L37" s="22"/>
    </row>
    <row r="38" spans="1:12" x14ac:dyDescent="0.35">
      <c r="A38" s="22"/>
      <c r="B38" s="22"/>
      <c r="C38" s="22"/>
      <c r="D38" s="22"/>
      <c r="E38" s="22"/>
      <c r="F38" s="22"/>
      <c r="G38" s="22"/>
      <c r="H38" s="22"/>
      <c r="I38" s="22"/>
      <c r="J38" s="22"/>
      <c r="K38" s="22"/>
      <c r="L38" s="22"/>
    </row>
    <row r="39" spans="1:12" x14ac:dyDescent="0.35">
      <c r="A39" s="22"/>
      <c r="B39" s="22"/>
      <c r="C39" s="22"/>
      <c r="D39" s="22"/>
      <c r="E39" s="22"/>
      <c r="F39" s="22"/>
      <c r="G39" s="22"/>
      <c r="H39" s="22"/>
      <c r="I39" s="22"/>
      <c r="J39" s="22"/>
      <c r="K39" s="22"/>
      <c r="L39" s="22"/>
    </row>
    <row r="40" spans="1:12" x14ac:dyDescent="0.35">
      <c r="A40" s="22"/>
      <c r="B40" s="22"/>
      <c r="C40" s="22"/>
      <c r="D40" s="22"/>
      <c r="E40" s="22"/>
      <c r="F40" s="22"/>
      <c r="G40" s="22"/>
      <c r="H40" s="22"/>
      <c r="I40" s="22"/>
      <c r="J40" s="22"/>
      <c r="K40" s="22"/>
      <c r="L40" s="22"/>
    </row>
    <row r="41" spans="1:12" x14ac:dyDescent="0.35">
      <c r="A41" s="22"/>
      <c r="B41" s="22"/>
      <c r="C41" s="22"/>
      <c r="D41" s="22"/>
      <c r="E41" s="22"/>
      <c r="F41" s="22"/>
      <c r="G41" s="22"/>
      <c r="H41" s="22"/>
      <c r="I41" s="22"/>
      <c r="J41" s="22"/>
      <c r="K41" s="22"/>
      <c r="L41" s="22"/>
    </row>
    <row r="42" spans="1:12" x14ac:dyDescent="0.35">
      <c r="A42" s="22"/>
      <c r="B42" s="22"/>
      <c r="C42" s="22"/>
      <c r="D42" s="22"/>
      <c r="E42" s="22"/>
      <c r="F42" s="22"/>
      <c r="G42" s="22"/>
      <c r="H42" s="22"/>
      <c r="I42" s="22"/>
      <c r="J42" s="22"/>
      <c r="K42" s="22"/>
      <c r="L42" s="22"/>
    </row>
    <row r="43" spans="1:12" x14ac:dyDescent="0.35">
      <c r="A43" s="22"/>
      <c r="B43" s="22"/>
      <c r="C43" s="22"/>
      <c r="D43" s="22"/>
      <c r="E43" s="22"/>
      <c r="F43" s="22"/>
      <c r="G43" s="22"/>
      <c r="H43" s="22"/>
      <c r="I43" s="22"/>
      <c r="J43" s="22"/>
      <c r="K43" s="22"/>
      <c r="L43" s="22"/>
    </row>
    <row r="44" spans="1:12" x14ac:dyDescent="0.35">
      <c r="A44" s="22"/>
      <c r="B44" s="22"/>
      <c r="C44" s="22"/>
      <c r="D44" s="22"/>
      <c r="E44" s="22"/>
      <c r="F44" s="22"/>
      <c r="G44" s="22"/>
      <c r="H44" s="22"/>
      <c r="I44" s="22"/>
      <c r="J44" s="22"/>
      <c r="K44" s="22"/>
      <c r="L44" s="22"/>
    </row>
    <row r="45" spans="1:12" x14ac:dyDescent="0.35">
      <c r="A45" s="22"/>
      <c r="B45" s="22"/>
      <c r="C45" s="22"/>
      <c r="D45" s="22"/>
      <c r="E45" s="22"/>
      <c r="F45" s="22"/>
      <c r="G45" s="22"/>
      <c r="H45" s="22"/>
      <c r="I45" s="22"/>
      <c r="J45" s="22"/>
      <c r="K45" s="22"/>
      <c r="L45" s="22"/>
    </row>
    <row r="46" spans="1:12" x14ac:dyDescent="0.35">
      <c r="A46" s="22"/>
      <c r="B46" s="22"/>
      <c r="C46" s="22"/>
      <c r="D46" s="22"/>
      <c r="E46" s="22"/>
      <c r="F46" s="22"/>
      <c r="G46" s="22"/>
      <c r="H46" s="22"/>
      <c r="I46" s="22"/>
      <c r="J46" s="22"/>
      <c r="K46" s="22"/>
      <c r="L46" s="22"/>
    </row>
    <row r="47" spans="1:12" x14ac:dyDescent="0.35">
      <c r="A47" s="22"/>
      <c r="B47" s="22"/>
      <c r="C47" s="22"/>
      <c r="D47" s="22"/>
      <c r="E47" s="22"/>
      <c r="F47" s="22"/>
      <c r="G47" s="22"/>
      <c r="H47" s="22"/>
      <c r="I47" s="22"/>
      <c r="J47" s="22"/>
      <c r="K47" s="22"/>
      <c r="L47" s="22"/>
    </row>
    <row r="48" spans="1:12" x14ac:dyDescent="0.35">
      <c r="A48" s="22"/>
      <c r="B48" s="22"/>
      <c r="C48" s="22"/>
      <c r="D48" s="22"/>
      <c r="E48" s="22"/>
      <c r="F48" s="22"/>
      <c r="G48" s="22"/>
      <c r="H48" s="22"/>
      <c r="I48" s="22"/>
      <c r="J48" s="22"/>
      <c r="K48" s="22"/>
      <c r="L48" s="22"/>
    </row>
    <row r="49" spans="1:12" x14ac:dyDescent="0.35">
      <c r="A49" s="22"/>
      <c r="B49" s="22"/>
      <c r="C49" s="22"/>
      <c r="D49" s="22"/>
      <c r="E49" s="22"/>
      <c r="F49" s="22"/>
      <c r="G49" s="22"/>
      <c r="H49" s="22"/>
      <c r="I49" s="22"/>
      <c r="J49" s="22"/>
      <c r="K49" s="22"/>
      <c r="L49" s="22"/>
    </row>
    <row r="50" spans="1:12" x14ac:dyDescent="0.35">
      <c r="A50" s="22"/>
      <c r="B50" s="22"/>
      <c r="C50" s="22"/>
      <c r="D50" s="22"/>
      <c r="E50" s="22"/>
      <c r="F50" s="22"/>
      <c r="G50" s="22"/>
      <c r="H50" s="22"/>
      <c r="I50" s="22"/>
      <c r="J50" s="22"/>
      <c r="K50" s="22"/>
      <c r="L50" s="22"/>
    </row>
    <row r="51" spans="1:12" x14ac:dyDescent="0.35">
      <c r="A51" s="22"/>
      <c r="B51" s="22"/>
      <c r="C51" s="22"/>
      <c r="D51" s="22"/>
      <c r="E51" s="22"/>
      <c r="F51" s="22"/>
      <c r="G51" s="22"/>
      <c r="H51" s="22"/>
      <c r="I51" s="22"/>
      <c r="J51" s="22"/>
      <c r="K51" s="22"/>
      <c r="L51" s="22"/>
    </row>
    <row r="52" spans="1:12" x14ac:dyDescent="0.35">
      <c r="A52" s="22"/>
      <c r="B52" s="22"/>
      <c r="C52" s="22"/>
      <c r="D52" s="22"/>
      <c r="E52" s="22"/>
      <c r="F52" s="22"/>
      <c r="G52" s="22"/>
      <c r="H52" s="22"/>
      <c r="I52" s="22"/>
      <c r="J52" s="22"/>
      <c r="K52" s="22"/>
      <c r="L52" s="22"/>
    </row>
    <row r="53" spans="1:12" x14ac:dyDescent="0.35">
      <c r="A53" s="22"/>
      <c r="B53" s="22"/>
      <c r="C53" s="22"/>
      <c r="D53" s="22"/>
      <c r="E53" s="22"/>
      <c r="F53" s="22"/>
      <c r="G53" s="22"/>
      <c r="H53" s="22"/>
      <c r="I53" s="22"/>
      <c r="J53" s="22"/>
      <c r="K53" s="22"/>
      <c r="L53" s="22"/>
    </row>
    <row r="54" spans="1:12" x14ac:dyDescent="0.35">
      <c r="A54" s="22"/>
      <c r="B54" s="22"/>
      <c r="C54" s="22"/>
      <c r="D54" s="22"/>
      <c r="E54" s="22"/>
      <c r="F54" s="22"/>
      <c r="G54" s="22"/>
      <c r="H54" s="22"/>
      <c r="I54" s="22"/>
      <c r="J54" s="22"/>
      <c r="K54" s="22"/>
      <c r="L54" s="22"/>
    </row>
    <row r="55" spans="1:12" x14ac:dyDescent="0.35">
      <c r="A55" s="22"/>
      <c r="B55" s="22"/>
      <c r="C55" s="22"/>
      <c r="D55" s="22"/>
      <c r="E55" s="22"/>
      <c r="F55" s="22"/>
      <c r="G55" s="22"/>
      <c r="H55" s="22"/>
      <c r="I55" s="22"/>
      <c r="J55" s="22"/>
      <c r="K55" s="22"/>
      <c r="L55" s="22"/>
    </row>
    <row r="56" spans="1:12" x14ac:dyDescent="0.35">
      <c r="A56" s="22"/>
      <c r="B56" s="22"/>
      <c r="C56" s="22"/>
      <c r="D56" s="22"/>
      <c r="E56" s="22"/>
      <c r="F56" s="22"/>
      <c r="G56" s="22"/>
      <c r="H56" s="22"/>
      <c r="I56" s="22"/>
      <c r="J56" s="22"/>
      <c r="K56" s="22"/>
      <c r="L56" s="22"/>
    </row>
    <row r="57" spans="1:12" x14ac:dyDescent="0.35">
      <c r="A57" s="22"/>
      <c r="B57" s="22"/>
      <c r="C57" s="22"/>
      <c r="D57" s="22"/>
      <c r="E57" s="22"/>
      <c r="F57" s="22"/>
      <c r="G57" s="22"/>
      <c r="H57" s="22"/>
      <c r="I57" s="22"/>
      <c r="J57" s="22"/>
      <c r="K57" s="22"/>
      <c r="L57" s="22"/>
    </row>
    <row r="58" spans="1:12" x14ac:dyDescent="0.35">
      <c r="A58" s="22"/>
      <c r="B58" s="22"/>
      <c r="C58" s="22"/>
      <c r="D58" s="22"/>
      <c r="E58" s="22"/>
      <c r="F58" s="22"/>
      <c r="G58" s="22"/>
      <c r="H58" s="22"/>
      <c r="I58" s="22"/>
      <c r="J58" s="22"/>
      <c r="K58" s="22"/>
      <c r="L58" s="22"/>
    </row>
    <row r="59" spans="1:12" x14ac:dyDescent="0.35">
      <c r="A59" s="22"/>
      <c r="B59" s="22"/>
      <c r="C59" s="22"/>
      <c r="D59" s="22"/>
      <c r="E59" s="22"/>
      <c r="F59" s="22"/>
      <c r="G59" s="22"/>
      <c r="H59" s="22"/>
      <c r="I59" s="22"/>
      <c r="J59" s="22"/>
      <c r="K59" s="22"/>
      <c r="L59" s="22"/>
    </row>
    <row r="60" spans="1:12" x14ac:dyDescent="0.35">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6"/>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501" t="s">
        <v>203</v>
      </c>
      <c r="B1" s="501"/>
      <c r="C1" s="303"/>
      <c r="D1" s="171"/>
      <c r="E1" s="171"/>
      <c r="F1" s="171"/>
      <c r="G1" s="171"/>
      <c r="H1" s="171"/>
      <c r="I1" s="171"/>
      <c r="J1" s="171"/>
      <c r="K1" s="171"/>
      <c r="L1" s="171"/>
      <c r="M1" s="171"/>
      <c r="N1" s="171"/>
      <c r="O1" s="171"/>
      <c r="P1" s="171"/>
      <c r="Q1" s="171"/>
      <c r="R1" s="171"/>
      <c r="S1" s="171"/>
    </row>
    <row r="2" spans="1:19" ht="54.75" customHeight="1" x14ac:dyDescent="0.35">
      <c r="A2" s="428"/>
      <c r="B2" s="428"/>
      <c r="C2" s="300" t="s">
        <v>247</v>
      </c>
      <c r="D2" s="300" t="s">
        <v>21</v>
      </c>
      <c r="E2" s="300" t="s">
        <v>126</v>
      </c>
      <c r="F2" s="300" t="s">
        <v>22</v>
      </c>
      <c r="G2" s="300" t="s">
        <v>23</v>
      </c>
      <c r="H2" s="300" t="s">
        <v>24</v>
      </c>
      <c r="I2" s="300" t="s">
        <v>25</v>
      </c>
      <c r="J2" s="300" t="s">
        <v>26</v>
      </c>
      <c r="K2" s="300" t="s">
        <v>27</v>
      </c>
      <c r="L2" s="300" t="s">
        <v>28</v>
      </c>
      <c r="M2" s="300" t="s">
        <v>29</v>
      </c>
      <c r="N2" s="300" t="s">
        <v>30</v>
      </c>
      <c r="O2" s="300" t="s">
        <v>31</v>
      </c>
      <c r="P2" s="300" t="s">
        <v>48</v>
      </c>
      <c r="Q2" s="300" t="s">
        <v>130</v>
      </c>
      <c r="R2" s="300" t="s">
        <v>32</v>
      </c>
      <c r="S2" s="300" t="s">
        <v>0</v>
      </c>
    </row>
    <row r="3" spans="1:19" ht="16.5" customHeight="1" x14ac:dyDescent="0.35">
      <c r="A3" s="437"/>
      <c r="B3" s="437"/>
      <c r="C3" s="299"/>
      <c r="D3" s="299"/>
      <c r="E3" s="299"/>
      <c r="F3" s="299"/>
      <c r="G3" s="299"/>
      <c r="H3" s="299"/>
      <c r="I3" s="299"/>
      <c r="J3" s="299"/>
      <c r="K3" s="299"/>
      <c r="L3" s="299"/>
      <c r="M3" s="299"/>
      <c r="N3" s="299"/>
      <c r="O3" s="299"/>
      <c r="P3" s="299"/>
      <c r="Q3" s="299"/>
      <c r="R3" s="299"/>
      <c r="S3" s="299"/>
    </row>
    <row r="4" spans="1:19" ht="16.5" customHeight="1" x14ac:dyDescent="0.35">
      <c r="A4" s="503" t="s">
        <v>71</v>
      </c>
      <c r="B4" s="503"/>
      <c r="C4" s="299"/>
      <c r="D4" s="299"/>
      <c r="E4" s="299"/>
      <c r="F4" s="299"/>
      <c r="G4" s="299"/>
      <c r="H4" s="299"/>
      <c r="I4" s="299"/>
      <c r="J4" s="299"/>
      <c r="K4" s="299"/>
      <c r="L4" s="299"/>
      <c r="M4" s="299"/>
      <c r="N4" s="299"/>
      <c r="O4" s="299"/>
      <c r="P4" s="299"/>
      <c r="Q4" s="299"/>
      <c r="R4" s="299"/>
      <c r="S4" s="171"/>
    </row>
    <row r="5" spans="1:19" ht="16.5" customHeight="1" x14ac:dyDescent="0.35">
      <c r="A5" s="444" t="s">
        <v>74</v>
      </c>
      <c r="B5" s="444"/>
      <c r="C5" s="92" t="s">
        <v>16</v>
      </c>
      <c r="D5" s="147">
        <v>24</v>
      </c>
      <c r="E5" s="147">
        <v>8</v>
      </c>
      <c r="F5" s="147">
        <v>24</v>
      </c>
      <c r="G5" s="147">
        <v>0</v>
      </c>
      <c r="H5" s="147">
        <v>27</v>
      </c>
      <c r="I5" s="147">
        <v>49</v>
      </c>
      <c r="J5" s="147">
        <v>70</v>
      </c>
      <c r="K5" s="147">
        <v>59</v>
      </c>
      <c r="L5" s="147">
        <v>78</v>
      </c>
      <c r="M5" s="147">
        <v>20</v>
      </c>
      <c r="N5" s="147">
        <v>0</v>
      </c>
      <c r="O5" s="147">
        <v>6</v>
      </c>
      <c r="P5" s="147">
        <v>47</v>
      </c>
      <c r="Q5" s="147">
        <v>103</v>
      </c>
      <c r="R5" s="147">
        <v>11</v>
      </c>
      <c r="S5" s="33">
        <f>SUM(D5:R5)</f>
        <v>526</v>
      </c>
    </row>
    <row r="6" spans="1:19" ht="16.5" customHeight="1" x14ac:dyDescent="0.35">
      <c r="A6" s="444" t="s">
        <v>414</v>
      </c>
      <c r="B6" s="444"/>
      <c r="C6" s="172">
        <v>177.5</v>
      </c>
      <c r="D6" s="33">
        <f t="shared" ref="D6:R7" si="0">D$5*$C6</f>
        <v>4260</v>
      </c>
      <c r="E6" s="33">
        <f t="shared" si="0"/>
        <v>1420</v>
      </c>
      <c r="F6" s="33">
        <f t="shared" si="0"/>
        <v>4260</v>
      </c>
      <c r="G6" s="33">
        <f t="shared" si="0"/>
        <v>0</v>
      </c>
      <c r="H6" s="33">
        <f t="shared" si="0"/>
        <v>4792.5</v>
      </c>
      <c r="I6" s="33">
        <f t="shared" si="0"/>
        <v>8697.5</v>
      </c>
      <c r="J6" s="33">
        <f t="shared" si="0"/>
        <v>12425</v>
      </c>
      <c r="K6" s="33">
        <f t="shared" si="0"/>
        <v>10472.5</v>
      </c>
      <c r="L6" s="33">
        <f t="shared" si="0"/>
        <v>13845</v>
      </c>
      <c r="M6" s="33">
        <f t="shared" si="0"/>
        <v>3550</v>
      </c>
      <c r="N6" s="33">
        <f t="shared" si="0"/>
        <v>0</v>
      </c>
      <c r="O6" s="33">
        <f t="shared" si="0"/>
        <v>1065</v>
      </c>
      <c r="P6" s="33">
        <f t="shared" si="0"/>
        <v>8342.5</v>
      </c>
      <c r="Q6" s="33">
        <f t="shared" si="0"/>
        <v>18282.5</v>
      </c>
      <c r="R6" s="33">
        <f t="shared" si="0"/>
        <v>1952.5</v>
      </c>
      <c r="S6" s="33">
        <f>SUM(D6:R6)</f>
        <v>93365</v>
      </c>
    </row>
    <row r="7" spans="1:19" ht="16.5" customHeight="1" x14ac:dyDescent="0.35">
      <c r="A7" s="444" t="s">
        <v>456</v>
      </c>
      <c r="B7" s="444"/>
      <c r="C7" s="172">
        <v>184.3</v>
      </c>
      <c r="D7" s="33">
        <f t="shared" si="0"/>
        <v>4423.2000000000007</v>
      </c>
      <c r="E7" s="33">
        <f t="shared" si="0"/>
        <v>1474.4</v>
      </c>
      <c r="F7" s="33">
        <f t="shared" si="0"/>
        <v>4423.2000000000007</v>
      </c>
      <c r="G7" s="33">
        <f t="shared" si="0"/>
        <v>0</v>
      </c>
      <c r="H7" s="33">
        <f t="shared" si="0"/>
        <v>4976.1000000000004</v>
      </c>
      <c r="I7" s="33">
        <f t="shared" si="0"/>
        <v>9030.7000000000007</v>
      </c>
      <c r="J7" s="33">
        <f t="shared" si="0"/>
        <v>12901</v>
      </c>
      <c r="K7" s="33">
        <f t="shared" si="0"/>
        <v>10873.7</v>
      </c>
      <c r="L7" s="33">
        <f t="shared" si="0"/>
        <v>14375.400000000001</v>
      </c>
      <c r="M7" s="33">
        <f t="shared" si="0"/>
        <v>3686</v>
      </c>
      <c r="N7" s="33">
        <f t="shared" si="0"/>
        <v>0</v>
      </c>
      <c r="O7" s="33">
        <f t="shared" si="0"/>
        <v>1105.8000000000002</v>
      </c>
      <c r="P7" s="33">
        <f t="shared" si="0"/>
        <v>8662.1</v>
      </c>
      <c r="Q7" s="33">
        <f t="shared" si="0"/>
        <v>18982.900000000001</v>
      </c>
      <c r="R7" s="33">
        <f t="shared" si="0"/>
        <v>2027.3000000000002</v>
      </c>
      <c r="S7" s="33">
        <f>SUM(D7:R7)</f>
        <v>96941.800000000032</v>
      </c>
    </row>
    <row r="8" spans="1:19" ht="16.5" customHeight="1" x14ac:dyDescent="0.35">
      <c r="A8" s="503"/>
      <c r="B8" s="503"/>
      <c r="C8" s="299"/>
      <c r="D8" s="33"/>
      <c r="E8" s="33"/>
      <c r="F8" s="33"/>
      <c r="G8" s="33"/>
      <c r="H8" s="33"/>
      <c r="I8" s="33"/>
      <c r="J8" s="33"/>
      <c r="K8" s="33"/>
      <c r="L8" s="33"/>
      <c r="M8" s="33"/>
      <c r="N8" s="33"/>
      <c r="O8" s="33"/>
      <c r="P8" s="33"/>
      <c r="Q8" s="33"/>
      <c r="R8" s="33"/>
      <c r="S8" s="33"/>
    </row>
    <row r="9" spans="1:19" ht="16.5" customHeight="1" x14ac:dyDescent="0.35">
      <c r="A9" s="503" t="s">
        <v>65</v>
      </c>
      <c r="B9" s="503"/>
      <c r="C9" s="299"/>
      <c r="D9" s="33"/>
      <c r="E9" s="33"/>
      <c r="F9" s="33"/>
      <c r="G9" s="33"/>
      <c r="H9" s="33"/>
      <c r="I9" s="33"/>
      <c r="J9" s="33"/>
      <c r="K9" s="33"/>
      <c r="L9" s="33"/>
      <c r="M9" s="33"/>
      <c r="N9" s="33"/>
      <c r="O9" s="33"/>
      <c r="P9" s="33"/>
      <c r="Q9" s="33"/>
      <c r="R9" s="33"/>
      <c r="S9" s="33"/>
    </row>
    <row r="10" spans="1:19" ht="16.5" customHeight="1" x14ac:dyDescent="0.35">
      <c r="A10" s="444" t="s">
        <v>74</v>
      </c>
      <c r="B10" s="444"/>
      <c r="C10" s="92" t="s">
        <v>16</v>
      </c>
      <c r="D10" s="147">
        <v>0</v>
      </c>
      <c r="E10" s="147">
        <v>0</v>
      </c>
      <c r="F10" s="147">
        <v>0</v>
      </c>
      <c r="G10" s="147">
        <v>0</v>
      </c>
      <c r="H10" s="147">
        <v>0</v>
      </c>
      <c r="I10" s="147">
        <v>0</v>
      </c>
      <c r="J10" s="147">
        <v>0</v>
      </c>
      <c r="K10" s="147">
        <v>6</v>
      </c>
      <c r="L10" s="147">
        <v>0</v>
      </c>
      <c r="M10" s="147">
        <v>0</v>
      </c>
      <c r="N10" s="147">
        <v>0</v>
      </c>
      <c r="O10" s="147">
        <v>9</v>
      </c>
      <c r="P10" s="147">
        <v>3</v>
      </c>
      <c r="Q10" s="147">
        <v>13</v>
      </c>
      <c r="R10" s="147">
        <v>6</v>
      </c>
      <c r="S10" s="33">
        <f>SUM(D10:R10)</f>
        <v>37</v>
      </c>
    </row>
    <row r="11" spans="1:19" ht="16.5" customHeight="1" x14ac:dyDescent="0.35">
      <c r="A11" s="444" t="str">
        <f>A6</f>
        <v>Satser for driftstilskudd i 2021</v>
      </c>
      <c r="B11" s="444"/>
      <c r="C11" s="172">
        <v>134.9</v>
      </c>
      <c r="D11" s="33">
        <f t="shared" ref="D11:R12" si="1">D$10*$C11</f>
        <v>0</v>
      </c>
      <c r="E11" s="33">
        <f t="shared" si="1"/>
        <v>0</v>
      </c>
      <c r="F11" s="33">
        <f t="shared" si="1"/>
        <v>0</v>
      </c>
      <c r="G11" s="33">
        <f t="shared" si="1"/>
        <v>0</v>
      </c>
      <c r="H11" s="33">
        <f t="shared" si="1"/>
        <v>0</v>
      </c>
      <c r="I11" s="33">
        <f t="shared" si="1"/>
        <v>0</v>
      </c>
      <c r="J11" s="33">
        <f t="shared" si="1"/>
        <v>0</v>
      </c>
      <c r="K11" s="33">
        <f t="shared" si="1"/>
        <v>809.40000000000009</v>
      </c>
      <c r="L11" s="33">
        <f t="shared" si="1"/>
        <v>0</v>
      </c>
      <c r="M11" s="33">
        <f t="shared" si="1"/>
        <v>0</v>
      </c>
      <c r="N11" s="33">
        <f t="shared" si="1"/>
        <v>0</v>
      </c>
      <c r="O11" s="33">
        <f t="shared" si="1"/>
        <v>1214.1000000000001</v>
      </c>
      <c r="P11" s="33">
        <f t="shared" si="1"/>
        <v>404.70000000000005</v>
      </c>
      <c r="Q11" s="33">
        <f t="shared" si="1"/>
        <v>1753.7</v>
      </c>
      <c r="R11" s="33">
        <f t="shared" si="1"/>
        <v>809.40000000000009</v>
      </c>
      <c r="S11" s="33">
        <f>SUM(D11:R11)</f>
        <v>4991.3000000000011</v>
      </c>
    </row>
    <row r="12" spans="1:19" ht="16.5" customHeight="1" x14ac:dyDescent="0.35">
      <c r="A12" s="444" t="str">
        <f>A7</f>
        <v>Satser for driftstilskudd i 2022</v>
      </c>
      <c r="B12" s="444"/>
      <c r="C12" s="172">
        <v>140.4</v>
      </c>
      <c r="D12" s="33">
        <f t="shared" si="1"/>
        <v>0</v>
      </c>
      <c r="E12" s="33">
        <f t="shared" si="1"/>
        <v>0</v>
      </c>
      <c r="F12" s="33">
        <f t="shared" si="1"/>
        <v>0</v>
      </c>
      <c r="G12" s="33">
        <f t="shared" si="1"/>
        <v>0</v>
      </c>
      <c r="H12" s="33">
        <f t="shared" si="1"/>
        <v>0</v>
      </c>
      <c r="I12" s="33">
        <f t="shared" si="1"/>
        <v>0</v>
      </c>
      <c r="J12" s="33">
        <f t="shared" si="1"/>
        <v>0</v>
      </c>
      <c r="K12" s="33">
        <f t="shared" si="1"/>
        <v>842.40000000000009</v>
      </c>
      <c r="L12" s="33">
        <f t="shared" si="1"/>
        <v>0</v>
      </c>
      <c r="M12" s="33">
        <f t="shared" si="1"/>
        <v>0</v>
      </c>
      <c r="N12" s="33">
        <f t="shared" si="1"/>
        <v>0</v>
      </c>
      <c r="O12" s="33">
        <f t="shared" si="1"/>
        <v>1263.6000000000001</v>
      </c>
      <c r="P12" s="33">
        <f t="shared" si="1"/>
        <v>421.20000000000005</v>
      </c>
      <c r="Q12" s="33">
        <f t="shared" si="1"/>
        <v>1825.2</v>
      </c>
      <c r="R12" s="33">
        <f t="shared" si="1"/>
        <v>842.40000000000009</v>
      </c>
      <c r="S12" s="33">
        <f>SUM(D12:R12)</f>
        <v>5194.7999999999993</v>
      </c>
    </row>
    <row r="13" spans="1:19" ht="16.5" customHeight="1" x14ac:dyDescent="0.35">
      <c r="A13" s="444"/>
      <c r="B13" s="444"/>
      <c r="C13" s="299"/>
      <c r="D13" s="33"/>
      <c r="E13" s="33"/>
      <c r="F13" s="33"/>
      <c r="G13" s="33"/>
      <c r="H13" s="33"/>
      <c r="I13" s="33"/>
      <c r="J13" s="33"/>
      <c r="K13" s="33"/>
      <c r="L13" s="33"/>
      <c r="M13" s="33"/>
      <c r="N13" s="33"/>
      <c r="O13" s="33"/>
      <c r="P13" s="33"/>
      <c r="Q13" s="33"/>
      <c r="R13" s="33"/>
      <c r="S13" s="33"/>
    </row>
    <row r="14" spans="1:19" ht="16.5" customHeight="1" thickBot="1" x14ac:dyDescent="0.4">
      <c r="A14" s="504" t="s">
        <v>412</v>
      </c>
      <c r="B14" s="504"/>
      <c r="C14" s="302"/>
      <c r="D14" s="153">
        <f t="shared" ref="D14:S14" si="2">D12+D7</f>
        <v>4423.2000000000007</v>
      </c>
      <c r="E14" s="153">
        <f t="shared" si="2"/>
        <v>1474.4</v>
      </c>
      <c r="F14" s="153">
        <f t="shared" si="2"/>
        <v>4423.2000000000007</v>
      </c>
      <c r="G14" s="153">
        <f t="shared" si="2"/>
        <v>0</v>
      </c>
      <c r="H14" s="153">
        <f t="shared" si="2"/>
        <v>4976.1000000000004</v>
      </c>
      <c r="I14" s="153">
        <f t="shared" si="2"/>
        <v>9030.7000000000007</v>
      </c>
      <c r="J14" s="153">
        <f t="shared" si="2"/>
        <v>12901</v>
      </c>
      <c r="K14" s="153">
        <f t="shared" si="2"/>
        <v>11716.1</v>
      </c>
      <c r="L14" s="153">
        <f t="shared" si="2"/>
        <v>14375.400000000001</v>
      </c>
      <c r="M14" s="153">
        <f t="shared" si="2"/>
        <v>3686</v>
      </c>
      <c r="N14" s="153">
        <f t="shared" si="2"/>
        <v>0</v>
      </c>
      <c r="O14" s="153">
        <f t="shared" si="2"/>
        <v>2369.4000000000005</v>
      </c>
      <c r="P14" s="153">
        <f t="shared" si="2"/>
        <v>9083.3000000000011</v>
      </c>
      <c r="Q14" s="153">
        <f t="shared" si="2"/>
        <v>20808.100000000002</v>
      </c>
      <c r="R14" s="153">
        <f t="shared" si="2"/>
        <v>2869.7000000000003</v>
      </c>
      <c r="S14" s="153">
        <f t="shared" si="2"/>
        <v>102136.60000000003</v>
      </c>
    </row>
    <row r="15" spans="1:19" ht="16.5" customHeight="1" x14ac:dyDescent="0.35">
      <c r="A15" s="498" t="s">
        <v>413</v>
      </c>
      <c r="B15" s="498"/>
      <c r="C15" s="398"/>
      <c r="D15" s="398"/>
      <c r="E15" s="337"/>
      <c r="F15" s="337"/>
      <c r="G15" s="337"/>
      <c r="H15" s="337"/>
      <c r="I15" s="337"/>
      <c r="J15" s="337"/>
      <c r="K15" s="337"/>
      <c r="L15" s="337"/>
      <c r="M15" s="337"/>
      <c r="N15" s="337"/>
      <c r="O15" s="337"/>
      <c r="P15" s="337"/>
      <c r="Q15" s="337"/>
      <c r="R15" s="337"/>
      <c r="S15" s="336"/>
    </row>
    <row r="16" spans="1:19" ht="16.5" customHeight="1" x14ac:dyDescent="0.35">
      <c r="A16" s="506"/>
      <c r="B16" s="506"/>
      <c r="C16" s="506"/>
      <c r="D16" s="506"/>
      <c r="E16" s="274"/>
      <c r="F16" s="274"/>
      <c r="G16" s="274"/>
      <c r="H16" s="274"/>
      <c r="I16" s="274"/>
      <c r="J16" s="274"/>
      <c r="K16" s="274"/>
      <c r="L16" s="274"/>
      <c r="M16" s="274"/>
      <c r="N16" s="274"/>
      <c r="O16" s="274"/>
      <c r="P16" s="274"/>
      <c r="Q16" s="274"/>
      <c r="R16" s="274"/>
      <c r="S16" s="274"/>
    </row>
    <row r="17" spans="1:19" ht="16.5" customHeight="1" x14ac:dyDescent="0.35">
      <c r="A17" s="444"/>
      <c r="B17" s="444"/>
      <c r="C17" s="22"/>
      <c r="D17" s="64"/>
      <c r="E17" s="64"/>
      <c r="F17" s="64"/>
      <c r="G17" s="64"/>
      <c r="H17" s="64"/>
      <c r="I17" s="64"/>
      <c r="J17" s="64"/>
      <c r="K17" s="64"/>
      <c r="L17" s="64"/>
      <c r="M17" s="64"/>
      <c r="N17" s="64"/>
      <c r="O17" s="64"/>
      <c r="P17" s="64"/>
      <c r="Q17" s="64"/>
      <c r="R17" s="64"/>
      <c r="S17" s="22"/>
    </row>
    <row r="18" spans="1:19" ht="16.5" customHeight="1" x14ac:dyDescent="0.35">
      <c r="A18" s="444"/>
      <c r="B18" s="444"/>
      <c r="C18" s="22"/>
      <c r="D18" s="22"/>
      <c r="E18" s="22"/>
      <c r="F18" s="22"/>
      <c r="G18" s="22"/>
      <c r="H18" s="22"/>
      <c r="I18" s="22"/>
      <c r="J18" s="22"/>
      <c r="K18" s="22"/>
      <c r="L18" s="22"/>
      <c r="M18" s="22"/>
      <c r="N18" s="22"/>
      <c r="O18" s="22"/>
      <c r="P18" s="22"/>
      <c r="Q18" s="22"/>
      <c r="R18" s="22"/>
      <c r="S18" s="22"/>
    </row>
    <row r="19" spans="1:19" ht="16.5" customHeight="1" x14ac:dyDescent="0.35">
      <c r="A19" s="501" t="s">
        <v>153</v>
      </c>
      <c r="B19" s="501"/>
      <c r="C19" s="501"/>
      <c r="D19" s="501"/>
      <c r="E19" s="22"/>
      <c r="F19" s="22"/>
      <c r="G19" s="22"/>
      <c r="H19" s="22"/>
      <c r="I19" s="22"/>
      <c r="J19" s="22"/>
      <c r="K19" s="22"/>
      <c r="L19" s="22"/>
      <c r="M19" s="22"/>
      <c r="N19" s="22"/>
      <c r="O19" s="22"/>
      <c r="P19" s="22"/>
      <c r="Q19" s="22"/>
      <c r="R19" s="22"/>
      <c r="S19" s="22"/>
    </row>
    <row r="20" spans="1:19" ht="54.75" customHeight="1" x14ac:dyDescent="0.35">
      <c r="A20" s="428"/>
      <c r="B20" s="428"/>
      <c r="C20" s="56" t="s">
        <v>158</v>
      </c>
      <c r="D20" s="56" t="str">
        <f t="shared" ref="D20:S20" si="3">D2</f>
        <v xml:space="preserve">1. 
Gamle Oslo </v>
      </c>
      <c r="E20" s="56" t="str">
        <f t="shared" si="3"/>
        <v>2. 
Grünerløkka</v>
      </c>
      <c r="F20" s="56" t="str">
        <f t="shared" si="3"/>
        <v>3. 
Sagene</v>
      </c>
      <c r="G20" s="56" t="str">
        <f t="shared" si="3"/>
        <v>4. 
St. Hanshaugen</v>
      </c>
      <c r="H20" s="56" t="str">
        <f t="shared" si="3"/>
        <v>5. 
Frogner</v>
      </c>
      <c r="I20" s="56" t="str">
        <f t="shared" si="3"/>
        <v>6. 
Ullern</v>
      </c>
      <c r="J20" s="56" t="str">
        <f t="shared" si="3"/>
        <v>7. 
Vestre Aker</v>
      </c>
      <c r="K20" s="56" t="str">
        <f t="shared" si="3"/>
        <v>8. 
Nordre Aker</v>
      </c>
      <c r="L20" s="56" t="str">
        <f t="shared" si="3"/>
        <v>9. 
Bjerke</v>
      </c>
      <c r="M20" s="56" t="str">
        <f t="shared" si="3"/>
        <v>10. 
Grorud</v>
      </c>
      <c r="N20" s="56" t="str">
        <f t="shared" si="3"/>
        <v>11. 
Stovner</v>
      </c>
      <c r="O20" s="56" t="str">
        <f t="shared" si="3"/>
        <v>12. 
Alna</v>
      </c>
      <c r="P20" s="56" t="str">
        <f t="shared" si="3"/>
        <v>13. 
Østensjø</v>
      </c>
      <c r="Q20" s="56" t="str">
        <f t="shared" si="3"/>
        <v>14.
Nordstrand</v>
      </c>
      <c r="R20" s="56" t="str">
        <f t="shared" si="3"/>
        <v>15. 
Søndre Nordstrand</v>
      </c>
      <c r="S20" s="56" t="str">
        <f t="shared" si="3"/>
        <v>Sum</v>
      </c>
    </row>
    <row r="21" spans="1:19" ht="16.5" customHeight="1" x14ac:dyDescent="0.35">
      <c r="A21" s="437"/>
      <c r="B21" s="437"/>
      <c r="C21" s="22"/>
      <c r="D21" s="22"/>
      <c r="E21" s="22"/>
      <c r="F21" s="22"/>
      <c r="G21" s="22"/>
      <c r="H21" s="22"/>
      <c r="I21" s="22"/>
      <c r="J21" s="22"/>
      <c r="K21" s="22"/>
      <c r="L21" s="22"/>
      <c r="M21" s="22"/>
      <c r="N21" s="22"/>
      <c r="O21" s="22"/>
      <c r="P21" s="22"/>
      <c r="Q21" s="22"/>
      <c r="R21" s="22"/>
      <c r="S21" s="22"/>
    </row>
    <row r="22" spans="1:19" ht="16.5" customHeight="1" x14ac:dyDescent="0.35">
      <c r="A22" s="444" t="s">
        <v>415</v>
      </c>
      <c r="B22" s="444"/>
      <c r="C22" s="122">
        <v>0.1</v>
      </c>
      <c r="D22" s="33">
        <v>3478</v>
      </c>
      <c r="E22" s="33">
        <v>3304</v>
      </c>
      <c r="F22" s="33">
        <v>2488</v>
      </c>
      <c r="G22" s="33">
        <v>1578</v>
      </c>
      <c r="H22" s="33">
        <v>2034</v>
      </c>
      <c r="I22" s="33">
        <v>2024</v>
      </c>
      <c r="J22" s="33">
        <v>3445</v>
      </c>
      <c r="K22" s="33">
        <v>3119</v>
      </c>
      <c r="L22" s="33">
        <v>2365</v>
      </c>
      <c r="M22" s="33">
        <v>1586</v>
      </c>
      <c r="N22" s="33">
        <v>2012</v>
      </c>
      <c r="O22" s="33">
        <v>3010</v>
      </c>
      <c r="P22" s="33">
        <v>3172</v>
      </c>
      <c r="Q22" s="33">
        <v>3158</v>
      </c>
      <c r="R22" s="33">
        <v>2546</v>
      </c>
      <c r="S22" s="33">
        <f>SUM(D22:R22)</f>
        <v>39319</v>
      </c>
    </row>
    <row r="23" spans="1:19" ht="16.5" customHeight="1" x14ac:dyDescent="0.35">
      <c r="A23" s="444" t="s">
        <v>416</v>
      </c>
      <c r="B23" s="444"/>
      <c r="C23" s="122">
        <v>0.45</v>
      </c>
      <c r="D23" s="33">
        <v>43</v>
      </c>
      <c r="E23" s="33">
        <v>31</v>
      </c>
      <c r="F23" s="33">
        <v>19</v>
      </c>
      <c r="G23" s="33">
        <v>19</v>
      </c>
      <c r="H23" s="33">
        <v>15</v>
      </c>
      <c r="I23" s="33">
        <v>16</v>
      </c>
      <c r="J23" s="33">
        <v>27</v>
      </c>
      <c r="K23" s="33">
        <v>38</v>
      </c>
      <c r="L23" s="33">
        <v>37</v>
      </c>
      <c r="M23" s="33">
        <v>34</v>
      </c>
      <c r="N23" s="33">
        <v>50</v>
      </c>
      <c r="O23" s="33">
        <v>73</v>
      </c>
      <c r="P23" s="33">
        <v>46</v>
      </c>
      <c r="Q23" s="33">
        <v>34</v>
      </c>
      <c r="R23" s="33">
        <v>41</v>
      </c>
      <c r="S23" s="33">
        <f>SUM(D23:R23)</f>
        <v>523</v>
      </c>
    </row>
    <row r="24" spans="1:19" ht="16.5" customHeight="1" x14ac:dyDescent="0.35">
      <c r="A24" s="505" t="s">
        <v>417</v>
      </c>
      <c r="B24" s="505"/>
      <c r="C24" s="161">
        <v>0.45</v>
      </c>
      <c r="D24" s="162">
        <v>637</v>
      </c>
      <c r="E24" s="162">
        <v>462</v>
      </c>
      <c r="F24" s="162">
        <v>271</v>
      </c>
      <c r="G24" s="162">
        <v>192</v>
      </c>
      <c r="H24" s="162">
        <v>236</v>
      </c>
      <c r="I24" s="162">
        <v>97</v>
      </c>
      <c r="J24" s="162">
        <v>135</v>
      </c>
      <c r="K24" s="162">
        <v>223</v>
      </c>
      <c r="L24" s="162">
        <v>365</v>
      </c>
      <c r="M24" s="162">
        <v>291</v>
      </c>
      <c r="N24" s="162">
        <v>500</v>
      </c>
      <c r="O24" s="162">
        <v>589</v>
      </c>
      <c r="P24" s="162">
        <v>268</v>
      </c>
      <c r="Q24" s="162">
        <v>184</v>
      </c>
      <c r="R24" s="162">
        <v>526</v>
      </c>
      <c r="S24" s="162">
        <f>SUM(D24:R24)</f>
        <v>4976</v>
      </c>
    </row>
    <row r="25" spans="1:19" ht="16.5" customHeight="1" x14ac:dyDescent="0.35">
      <c r="A25" s="437" t="s">
        <v>162</v>
      </c>
      <c r="B25" s="437"/>
      <c r="C25" s="51"/>
      <c r="D25" s="141">
        <f t="shared" ref="D25:R25" si="4">(D22/$S$22*$C$22+D23/$S$23*$C$23+D24/$S$24*$C$24)*100</f>
        <v>10.345019548473946</v>
      </c>
      <c r="E25" s="141">
        <f t="shared" si="4"/>
        <v>7.6856648909569003</v>
      </c>
      <c r="F25" s="141">
        <f t="shared" si="4"/>
        <v>4.7183358604143342</v>
      </c>
      <c r="G25" s="141">
        <f t="shared" si="4"/>
        <v>3.7724663293570879</v>
      </c>
      <c r="H25" s="141">
        <f t="shared" si="4"/>
        <v>3.942182502435748</v>
      </c>
      <c r="I25" s="141">
        <f t="shared" si="4"/>
        <v>2.7686475057104301</v>
      </c>
      <c r="J25" s="141">
        <f t="shared" si="4"/>
        <v>4.4201626226023141</v>
      </c>
      <c r="K25" s="141">
        <f t="shared" si="4"/>
        <v>6.0795337039285648</v>
      </c>
      <c r="L25" s="141">
        <f t="shared" si="4"/>
        <v>7.0858908304113957</v>
      </c>
      <c r="M25" s="141">
        <f t="shared" si="4"/>
        <v>5.9604293718948247</v>
      </c>
      <c r="N25" s="141">
        <f t="shared" si="4"/>
        <v>9.3355193255549089</v>
      </c>
      <c r="O25" s="141">
        <f t="shared" si="4"/>
        <v>12.373171472590935</v>
      </c>
      <c r="P25" s="141">
        <f t="shared" si="4"/>
        <v>7.1883030884989392</v>
      </c>
      <c r="Q25" s="141">
        <f t="shared" si="4"/>
        <v>5.3925913865856119</v>
      </c>
      <c r="R25" s="141">
        <f t="shared" si="4"/>
        <v>8.9320815605840629</v>
      </c>
      <c r="S25" s="141">
        <f>SUM(D25:R25)</f>
        <v>100.00000000000001</v>
      </c>
    </row>
    <row r="26" spans="1:19" ht="16.5" customHeight="1" x14ac:dyDescent="0.35">
      <c r="A26" s="444"/>
      <c r="B26" s="444"/>
      <c r="C26" s="22"/>
      <c r="D26" s="22"/>
      <c r="E26" s="22"/>
      <c r="F26" s="22"/>
      <c r="G26" s="22"/>
      <c r="H26" s="22"/>
      <c r="I26" s="22"/>
      <c r="J26" s="22"/>
      <c r="K26" s="22"/>
      <c r="L26" s="22"/>
      <c r="M26" s="22"/>
      <c r="N26" s="22"/>
      <c r="O26" s="22"/>
      <c r="P26" s="22"/>
      <c r="Q26" s="22"/>
      <c r="R26" s="22"/>
      <c r="S26" s="22"/>
    </row>
    <row r="27" spans="1:19" ht="16.5" customHeight="1" thickBot="1" x14ac:dyDescent="0.4">
      <c r="A27" s="504" t="s">
        <v>454</v>
      </c>
      <c r="B27" s="504"/>
      <c r="C27" s="151"/>
      <c r="D27" s="153">
        <f t="shared" ref="D27:R27" si="5">D25/$S$25*$S$27</f>
        <v>33961.250874903177</v>
      </c>
      <c r="E27" s="153">
        <f t="shared" si="5"/>
        <v>25230.961843926765</v>
      </c>
      <c r="F27" s="153">
        <f t="shared" si="5"/>
        <v>15489.636062719799</v>
      </c>
      <c r="G27" s="153">
        <f t="shared" si="5"/>
        <v>12384.478813993208</v>
      </c>
      <c r="H27" s="153">
        <f t="shared" si="5"/>
        <v>12941.633249946219</v>
      </c>
      <c r="I27" s="153">
        <f t="shared" si="5"/>
        <v>9089.0821505965414</v>
      </c>
      <c r="J27" s="153">
        <f t="shared" si="5"/>
        <v>14510.775067236229</v>
      </c>
      <c r="K27" s="153">
        <f t="shared" si="5"/>
        <v>19958.258015278927</v>
      </c>
      <c r="L27" s="153">
        <f t="shared" si="5"/>
        <v>23261.987571524351</v>
      </c>
      <c r="M27" s="153">
        <f t="shared" si="5"/>
        <v>19567.255167818639</v>
      </c>
      <c r="N27" s="153">
        <f t="shared" si="5"/>
        <v>30647.202973091182</v>
      </c>
      <c r="O27" s="153">
        <f t="shared" si="5"/>
        <v>40619.38970050987</v>
      </c>
      <c r="P27" s="153">
        <f t="shared" si="5"/>
        <v>23598.192677109626</v>
      </c>
      <c r="Q27" s="153">
        <f t="shared" si="5"/>
        <v>17703.122559366439</v>
      </c>
      <c r="R27" s="153">
        <f t="shared" si="5"/>
        <v>29322.773271978993</v>
      </c>
      <c r="S27" s="153">
        <v>328286</v>
      </c>
    </row>
    <row r="28" spans="1:19" x14ac:dyDescent="0.35">
      <c r="A28" s="22"/>
      <c r="B28" s="22"/>
      <c r="C28" s="22"/>
      <c r="D28" s="22"/>
      <c r="E28" s="22"/>
      <c r="F28" s="22"/>
      <c r="G28" s="22"/>
      <c r="H28" s="22"/>
      <c r="I28" s="22"/>
      <c r="J28" s="22"/>
      <c r="K28" s="22"/>
      <c r="L28" s="22"/>
      <c r="M28" s="22"/>
      <c r="N28" s="22"/>
      <c r="O28" s="22"/>
      <c r="P28" s="22"/>
      <c r="Q28" s="22"/>
      <c r="R28" s="22"/>
      <c r="S28" s="22"/>
    </row>
    <row r="29" spans="1:19" x14ac:dyDescent="0.35">
      <c r="S29" s="34"/>
    </row>
    <row r="30" spans="1:19" x14ac:dyDescent="0.35">
      <c r="D30" s="35"/>
      <c r="E30" s="35"/>
      <c r="F30" s="35"/>
      <c r="G30" s="35"/>
      <c r="H30" s="35"/>
      <c r="I30" s="35"/>
      <c r="J30" s="35"/>
      <c r="K30" s="35"/>
      <c r="L30" s="35"/>
      <c r="M30" s="35"/>
      <c r="N30" s="35"/>
      <c r="O30" s="35"/>
      <c r="P30" s="35"/>
      <c r="Q30" s="35"/>
      <c r="R30" s="35"/>
      <c r="S30" s="35"/>
    </row>
    <row r="31" spans="1:19" x14ac:dyDescent="0.35">
      <c r="D31" s="404"/>
      <c r="E31" s="404"/>
      <c r="F31" s="404"/>
      <c r="G31" s="404"/>
      <c r="H31" s="404"/>
      <c r="I31" s="404"/>
      <c r="J31" s="404"/>
      <c r="K31" s="404"/>
      <c r="L31" s="404"/>
      <c r="M31" s="404"/>
      <c r="N31" s="404"/>
      <c r="O31" s="404"/>
      <c r="P31" s="404"/>
      <c r="Q31" s="404"/>
      <c r="R31" s="404"/>
      <c r="S31" s="404"/>
    </row>
    <row r="32" spans="1:19" x14ac:dyDescent="0.35">
      <c r="C32" s="169"/>
      <c r="D32" s="170"/>
      <c r="E32" s="170"/>
    </row>
    <row r="34" spans="4:19" x14ac:dyDescent="0.35">
      <c r="D34" s="46"/>
      <c r="E34" s="46"/>
      <c r="F34" s="46"/>
      <c r="G34" s="46"/>
      <c r="H34" s="46"/>
      <c r="I34" s="46"/>
      <c r="J34" s="46"/>
      <c r="K34" s="46"/>
      <c r="L34" s="46"/>
      <c r="M34" s="46"/>
      <c r="N34" s="46"/>
      <c r="O34" s="46"/>
      <c r="P34" s="46"/>
      <c r="Q34" s="46"/>
      <c r="R34" s="46"/>
      <c r="S34" s="46"/>
    </row>
    <row r="35" spans="4:19" x14ac:dyDescent="0.35">
      <c r="D35" s="46"/>
      <c r="E35" s="46"/>
      <c r="F35" s="46"/>
      <c r="G35" s="46"/>
      <c r="H35" s="46"/>
      <c r="I35" s="46"/>
      <c r="J35" s="46"/>
      <c r="K35" s="46"/>
      <c r="L35" s="46"/>
      <c r="M35" s="46"/>
      <c r="N35" s="46"/>
      <c r="O35" s="46"/>
      <c r="P35" s="46"/>
      <c r="Q35" s="46"/>
      <c r="R35" s="46"/>
      <c r="S35" s="46"/>
    </row>
    <row r="36" spans="4:19" x14ac:dyDescent="0.35">
      <c r="D36" s="46"/>
      <c r="E36" s="46"/>
      <c r="F36" s="46"/>
      <c r="G36" s="46"/>
      <c r="H36" s="46"/>
      <c r="I36" s="46"/>
      <c r="J36" s="46"/>
      <c r="K36" s="46"/>
      <c r="L36" s="46"/>
      <c r="M36" s="46"/>
      <c r="N36" s="46"/>
      <c r="O36" s="46"/>
      <c r="P36" s="46"/>
      <c r="Q36" s="46"/>
      <c r="R36" s="46"/>
      <c r="S36" s="46"/>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R21"/>
  <sheetViews>
    <sheetView zoomScale="70" zoomScaleNormal="70" workbookViewId="0"/>
  </sheetViews>
  <sheetFormatPr baseColWidth="10" defaultColWidth="11.42578125" defaultRowHeight="15.75" x14ac:dyDescent="0.35"/>
  <cols>
    <col min="1" max="1" width="68.7109375" style="23" customWidth="1"/>
    <col min="2" max="2" width="16.42578125" style="23" customWidth="1"/>
    <col min="3" max="6" width="15.28515625" style="23" customWidth="1"/>
    <col min="7" max="7" width="18.7109375" style="23" customWidth="1"/>
    <col min="8" max="9" width="17.85546875" style="23" customWidth="1"/>
    <col min="10" max="10" width="14.42578125" style="23" customWidth="1"/>
    <col min="11" max="11" width="14.28515625" style="23" customWidth="1"/>
    <col min="12" max="12" width="12.42578125" style="23" customWidth="1"/>
    <col min="13" max="16384" width="11.42578125" style="23"/>
  </cols>
  <sheetData>
    <row r="1" spans="1:18" x14ac:dyDescent="0.35">
      <c r="A1" s="28" t="s">
        <v>79</v>
      </c>
    </row>
    <row r="2" spans="1:18" ht="16.5" thickBot="1" x14ac:dyDescent="0.4">
      <c r="A2" s="23" t="s">
        <v>161</v>
      </c>
    </row>
    <row r="3" spans="1:18" ht="78.75" x14ac:dyDescent="0.35">
      <c r="A3" s="29"/>
      <c r="B3" s="30" t="s">
        <v>257</v>
      </c>
      <c r="C3" s="30" t="s">
        <v>139</v>
      </c>
      <c r="D3" s="30" t="s">
        <v>163</v>
      </c>
      <c r="E3" s="30" t="s">
        <v>78</v>
      </c>
      <c r="F3" s="30" t="s">
        <v>160</v>
      </c>
      <c r="G3" s="30" t="s">
        <v>201</v>
      </c>
      <c r="H3" s="280"/>
      <c r="I3" s="280"/>
    </row>
    <row r="4" spans="1:18" x14ac:dyDescent="0.35">
      <c r="A4" s="366"/>
      <c r="B4" s="32" t="s">
        <v>142</v>
      </c>
      <c r="C4" s="32" t="s">
        <v>143</v>
      </c>
      <c r="D4" s="32" t="s">
        <v>144</v>
      </c>
      <c r="E4" s="32" t="s">
        <v>145</v>
      </c>
      <c r="F4" s="32" t="s">
        <v>146</v>
      </c>
      <c r="G4" s="32" t="s">
        <v>147</v>
      </c>
      <c r="H4" s="281"/>
      <c r="I4" s="281"/>
      <c r="L4" s="55"/>
    </row>
    <row r="5" spans="1:18" x14ac:dyDescent="0.35">
      <c r="A5" s="347" t="s">
        <v>6</v>
      </c>
      <c r="B5" s="33">
        <f>E5-D5-C5</f>
        <v>185490.72743171389</v>
      </c>
      <c r="C5" s="33">
        <f>'Tabell 2.3 DOK32021'!S11</f>
        <v>11566.595149999999</v>
      </c>
      <c r="D5" s="33">
        <f>'Tabell 2.2 DOK32021'!S37</f>
        <v>1905.1462532362157</v>
      </c>
      <c r="E5" s="33">
        <v>198962.46883495012</v>
      </c>
      <c r="F5" s="33">
        <f>'Tabell 1.2 DOK32021'!B67</f>
        <v>47258</v>
      </c>
      <c r="G5" s="33">
        <f>F5+E5</f>
        <v>246220.46883495012</v>
      </c>
      <c r="H5" s="34"/>
      <c r="I5" s="34"/>
      <c r="J5" s="34"/>
      <c r="K5" s="34"/>
      <c r="L5" s="34"/>
      <c r="M5" s="34"/>
      <c r="N5" s="34"/>
      <c r="P5" s="278"/>
      <c r="Q5" s="277"/>
      <c r="R5" s="34"/>
    </row>
    <row r="6" spans="1:18" x14ac:dyDescent="0.35">
      <c r="A6" s="347" t="s">
        <v>1</v>
      </c>
      <c r="B6" s="33">
        <f t="shared" ref="B6:B12" si="0">E6-D6-C6</f>
        <v>5762665.4648562912</v>
      </c>
      <c r="C6" s="33">
        <f>'Tabell 2.3 DOK32021'!S20</f>
        <v>1172923.167261974</v>
      </c>
      <c r="D6" s="33">
        <f>'Tabell 2.2 DOK32021'!S52</f>
        <v>57113.025620969835</v>
      </c>
      <c r="E6" s="33">
        <v>6992701.6577392351</v>
      </c>
      <c r="F6" s="33">
        <f>'Tabell 1.2 DOK32021'!B21+'Tabell 1.2 DOK32021'!B37</f>
        <v>376818</v>
      </c>
      <c r="G6" s="33">
        <f t="shared" ref="G6:G13" si="1">F6+E6</f>
        <v>7369519.6577392351</v>
      </c>
      <c r="H6" s="34"/>
      <c r="I6" s="34"/>
      <c r="J6" s="34"/>
      <c r="K6" s="34"/>
      <c r="L6" s="34"/>
      <c r="M6" s="34"/>
      <c r="N6" s="34"/>
      <c r="P6" s="278"/>
      <c r="Q6" s="277"/>
      <c r="R6" s="34"/>
    </row>
    <row r="7" spans="1:18" x14ac:dyDescent="0.35">
      <c r="A7" s="347" t="s">
        <v>212</v>
      </c>
      <c r="B7" s="33">
        <f t="shared" si="0"/>
        <v>1955406.0282784542</v>
      </c>
      <c r="C7" s="33">
        <f>'Tabell 2.3 DOK32021'!S26</f>
        <v>126099.06249999999</v>
      </c>
      <c r="D7" s="33">
        <f>'Tabell 2.2 DOK32021'!S70</f>
        <v>19908.153275609464</v>
      </c>
      <c r="E7" s="33">
        <v>2101413.2440540637</v>
      </c>
      <c r="F7" s="33">
        <f>'Tabell 1.2 DOK32021'!B5+'Tabell 1.2 DOK32021'!B6+'Tabell 1.2 DOK32021'!B7</f>
        <v>34800</v>
      </c>
      <c r="G7" s="33">
        <f t="shared" si="1"/>
        <v>2136213.2440540637</v>
      </c>
      <c r="H7" s="34"/>
      <c r="I7" s="34"/>
      <c r="J7" s="34"/>
      <c r="K7" s="34"/>
      <c r="L7" s="34"/>
      <c r="M7" s="34"/>
      <c r="N7" s="34"/>
      <c r="P7" s="278"/>
      <c r="Q7" s="277"/>
      <c r="R7" s="34"/>
    </row>
    <row r="8" spans="1:18" x14ac:dyDescent="0.35">
      <c r="A8" s="273" t="s">
        <v>246</v>
      </c>
      <c r="B8" s="33">
        <f t="shared" si="0"/>
        <v>899245.72213193867</v>
      </c>
      <c r="C8" s="33">
        <f>'Tabell 2.3 DOK32021'!S44</f>
        <v>105777.118548945</v>
      </c>
      <c r="D8" s="33">
        <f>'Tabell 2.2 DOK32021'!S88</f>
        <v>9425.6157328041336</v>
      </c>
      <c r="E8" s="33">
        <v>1014448.4564136879</v>
      </c>
      <c r="F8" s="33">
        <f>'Tabell 1.2 DOK32021'!B10+'Tabell 1.2 DOK32021'!B43+'Tabell 1.2 DOK32021'!B44+ 'Tabell 1.2 DOK32021'!B45 + 'Tabell 1.2 DOK32021'!B46</f>
        <v>68125</v>
      </c>
      <c r="G8" s="33">
        <f t="shared" si="1"/>
        <v>1082573.4564136879</v>
      </c>
      <c r="H8" s="34"/>
      <c r="I8" s="34"/>
      <c r="J8" s="34"/>
      <c r="K8" s="34"/>
      <c r="L8" s="34"/>
      <c r="M8" s="34"/>
      <c r="N8" s="34"/>
      <c r="P8" s="278"/>
      <c r="Q8" s="277"/>
      <c r="R8" s="34"/>
    </row>
    <row r="9" spans="1:18" x14ac:dyDescent="0.35">
      <c r="A9" s="347" t="s">
        <v>2</v>
      </c>
      <c r="B9" s="33">
        <f t="shared" si="0"/>
        <v>10777749.164771464</v>
      </c>
      <c r="C9" s="33">
        <f>'Tabell 2.3 DOK32021'!S63</f>
        <v>286969</v>
      </c>
      <c r="D9" s="33">
        <f>'Tabell 2.2 DOK32021'!S106</f>
        <v>131551.29174584281</v>
      </c>
      <c r="E9" s="33">
        <v>11196269.456517307</v>
      </c>
      <c r="F9" s="33">
        <f>'Tabell 1.2 DOK32021'!B81</f>
        <v>75800</v>
      </c>
      <c r="G9" s="33">
        <f t="shared" si="1"/>
        <v>11272069.456517307</v>
      </c>
      <c r="H9" s="34"/>
      <c r="I9" s="34"/>
      <c r="J9" s="34"/>
      <c r="K9" s="34"/>
      <c r="L9" s="34"/>
      <c r="M9" s="34"/>
      <c r="N9" s="34"/>
      <c r="P9" s="278"/>
      <c r="Q9" s="277"/>
      <c r="R9" s="34"/>
    </row>
    <row r="10" spans="1:18" x14ac:dyDescent="0.35">
      <c r="A10" s="347" t="s">
        <v>75</v>
      </c>
      <c r="B10" s="33">
        <f t="shared" si="0"/>
        <v>1106694.6322103185</v>
      </c>
      <c r="C10" s="33">
        <f>'Tabell 2.3 DOK32021'!S74</f>
        <v>126900</v>
      </c>
      <c r="D10" s="33">
        <f>'Tabell 2.2 DOK32021'!S124</f>
        <v>11082.711328622858</v>
      </c>
      <c r="E10" s="33">
        <v>1244677.3435389413</v>
      </c>
      <c r="F10" s="33">
        <f>'Tabell 1.2 DOK32021'!B49+'Tabell 1.2 DOK32021'!B51 +'Tabell 1.2 DOK32021'!B52+'Tabell 1.2 DOK32021'!B53+'Tabell 1.2 DOK32021'!B55+'Tabell 1.2 DOK32021'!B54</f>
        <v>73762</v>
      </c>
      <c r="G10" s="33">
        <f t="shared" si="1"/>
        <v>1318439.3435389413</v>
      </c>
      <c r="H10" s="34"/>
      <c r="I10" s="34"/>
      <c r="J10" s="34"/>
      <c r="K10" s="34"/>
      <c r="L10" s="34"/>
      <c r="M10" s="34"/>
      <c r="N10" s="34"/>
      <c r="P10" s="278"/>
      <c r="Q10" s="277"/>
      <c r="R10" s="34"/>
    </row>
    <row r="11" spans="1:18" x14ac:dyDescent="0.35">
      <c r="A11" s="347" t="s">
        <v>198</v>
      </c>
      <c r="B11" s="33">
        <f t="shared" si="0"/>
        <v>466191.46564735909</v>
      </c>
      <c r="C11" s="33">
        <f>'Tabell 2.3 DOK32021'!S78</f>
        <v>0</v>
      </c>
      <c r="D11" s="33">
        <f>'Tabell 2.2 DOK32021'!S142</f>
        <v>4827.056042914679</v>
      </c>
      <c r="E11" s="33">
        <v>471018.52169027377</v>
      </c>
      <c r="F11" s="33">
        <v>0</v>
      </c>
      <c r="G11" s="33">
        <f t="shared" si="1"/>
        <v>471018.52169027377</v>
      </c>
      <c r="H11" s="34"/>
      <c r="I11" s="34"/>
      <c r="J11" s="34"/>
      <c r="K11" s="34"/>
      <c r="L11" s="34"/>
      <c r="M11" s="34"/>
      <c r="N11" s="34"/>
      <c r="P11" s="278"/>
      <c r="Q11" s="277"/>
      <c r="R11" s="34"/>
    </row>
    <row r="12" spans="1:18" x14ac:dyDescent="0.35">
      <c r="A12" s="347" t="s">
        <v>20</v>
      </c>
      <c r="B12" s="33">
        <f t="shared" si="0"/>
        <v>1380857.9998903316</v>
      </c>
      <c r="C12" s="33">
        <f>'Tabell 2.3 DOK32021'!S82</f>
        <v>3000</v>
      </c>
      <c r="D12" s="33">
        <f>'Tabell 2.2 DOK32021'!S160</f>
        <v>37258</v>
      </c>
      <c r="E12" s="33">
        <v>1421115.9998903316</v>
      </c>
      <c r="F12" s="33">
        <f>'Tabell 1.2 DOK32021'!B50</f>
        <v>12540</v>
      </c>
      <c r="G12" s="33">
        <f t="shared" si="1"/>
        <v>1433655.9998903316</v>
      </c>
      <c r="H12" s="34"/>
      <c r="I12" s="34"/>
      <c r="J12" s="34"/>
      <c r="K12" s="34"/>
      <c r="L12" s="34"/>
      <c r="M12" s="34"/>
      <c r="N12" s="34"/>
      <c r="P12" s="278"/>
      <c r="Q12" s="277"/>
      <c r="R12" s="34"/>
    </row>
    <row r="13" spans="1:18" x14ac:dyDescent="0.35">
      <c r="A13" s="347" t="s">
        <v>77</v>
      </c>
      <c r="B13" s="33">
        <v>0</v>
      </c>
      <c r="C13" s="33">
        <f>'Tabell 2.3 DOK32021'!S86</f>
        <v>-24909</v>
      </c>
      <c r="D13" s="33">
        <v>0</v>
      </c>
      <c r="E13" s="33">
        <v>-24909</v>
      </c>
      <c r="F13" s="33">
        <v>0</v>
      </c>
      <c r="G13" s="33">
        <f t="shared" si="1"/>
        <v>-24909</v>
      </c>
      <c r="H13" s="34"/>
      <c r="I13" s="34"/>
      <c r="J13" s="34"/>
      <c r="K13" s="34"/>
      <c r="L13" s="34"/>
      <c r="M13" s="34"/>
      <c r="N13" s="34"/>
      <c r="O13" s="34"/>
      <c r="P13" s="34"/>
      <c r="Q13" s="34"/>
      <c r="R13" s="34"/>
    </row>
    <row r="14" spans="1:18" ht="16.5" thickBot="1" x14ac:dyDescent="0.4">
      <c r="A14" s="373" t="s">
        <v>3</v>
      </c>
      <c r="B14" s="37">
        <f>SUM(B5:B13)</f>
        <v>22534301.205217868</v>
      </c>
      <c r="C14" s="37">
        <f t="shared" ref="C14:G14" si="2">SUM(C5:C13)</f>
        <v>1808325.943460919</v>
      </c>
      <c r="D14" s="37">
        <f t="shared" si="2"/>
        <v>273071</v>
      </c>
      <c r="E14" s="37">
        <f t="shared" si="2"/>
        <v>24615698.148678791</v>
      </c>
      <c r="F14" s="37">
        <f t="shared" si="2"/>
        <v>689103</v>
      </c>
      <c r="G14" s="37">
        <f t="shared" si="2"/>
        <v>25304801.148678791</v>
      </c>
      <c r="H14" s="34"/>
      <c r="I14" s="34"/>
      <c r="J14" s="34"/>
      <c r="K14" s="34"/>
      <c r="L14" s="34"/>
      <c r="M14" s="34"/>
      <c r="N14" s="34"/>
      <c r="O14" s="34"/>
      <c r="P14" s="34"/>
      <c r="Q14" s="34"/>
      <c r="R14" s="34"/>
    </row>
    <row r="15" spans="1:18" x14ac:dyDescent="0.35">
      <c r="B15" s="35"/>
      <c r="C15" s="35"/>
      <c r="D15" s="35"/>
      <c r="E15" s="35"/>
      <c r="F15" s="35"/>
      <c r="G15" s="35"/>
      <c r="H15" s="35"/>
      <c r="I15" s="35"/>
    </row>
    <row r="16" spans="1:18" x14ac:dyDescent="0.35">
      <c r="E16" s="34"/>
      <c r="G16" s="46"/>
      <c r="H16" s="34"/>
    </row>
    <row r="17" spans="1:9" x14ac:dyDescent="0.35">
      <c r="A17" s="55"/>
      <c r="B17" s="34"/>
      <c r="E17" s="339"/>
      <c r="F17" s="34"/>
    </row>
    <row r="18" spans="1:9" x14ac:dyDescent="0.35">
      <c r="G18" s="46"/>
      <c r="H18" s="46"/>
      <c r="I18" s="46"/>
    </row>
    <row r="21" spans="1:9" x14ac:dyDescent="0.35">
      <c r="G21" s="46"/>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F86"/>
  <sheetViews>
    <sheetView zoomScale="70" zoomScaleNormal="70" workbookViewId="0"/>
  </sheetViews>
  <sheetFormatPr baseColWidth="10" defaultColWidth="11.42578125" defaultRowHeight="15.75" x14ac:dyDescent="0.35"/>
  <cols>
    <col min="1" max="1" width="74.85546875" style="347" customWidth="1"/>
    <col min="2" max="4" width="11.42578125" style="347"/>
    <col min="5" max="16384" width="11.42578125" style="23"/>
  </cols>
  <sheetData>
    <row r="1" spans="1:6" x14ac:dyDescent="0.35">
      <c r="A1" s="39" t="s">
        <v>280</v>
      </c>
      <c r="C1" s="38"/>
      <c r="D1" s="38"/>
    </row>
    <row r="3" spans="1:6" x14ac:dyDescent="0.35">
      <c r="A3" s="40" t="s">
        <v>156</v>
      </c>
      <c r="B3" s="344"/>
    </row>
    <row r="4" spans="1:6" x14ac:dyDescent="0.35">
      <c r="A4" s="42" t="s">
        <v>211</v>
      </c>
      <c r="B4" s="43"/>
    </row>
    <row r="5" spans="1:6" x14ac:dyDescent="0.35">
      <c r="A5" s="38" t="s">
        <v>285</v>
      </c>
      <c r="B5" s="44">
        <v>30000</v>
      </c>
    </row>
    <row r="6" spans="1:6" x14ac:dyDescent="0.35">
      <c r="A6" s="38" t="s">
        <v>157</v>
      </c>
      <c r="B6" s="44">
        <v>3800</v>
      </c>
    </row>
    <row r="7" spans="1:6" x14ac:dyDescent="0.35">
      <c r="A7" s="38" t="s">
        <v>252</v>
      </c>
      <c r="B7" s="48">
        <v>1000</v>
      </c>
    </row>
    <row r="8" spans="1:6" x14ac:dyDescent="0.35">
      <c r="A8" s="39"/>
      <c r="B8" s="48"/>
      <c r="F8" s="46"/>
    </row>
    <row r="9" spans="1:6" x14ac:dyDescent="0.35">
      <c r="A9" s="39" t="s">
        <v>298</v>
      </c>
      <c r="B9" s="48"/>
      <c r="F9" s="46"/>
    </row>
    <row r="10" spans="1:6" x14ac:dyDescent="0.35">
      <c r="A10" s="38" t="s">
        <v>225</v>
      </c>
      <c r="B10" s="48">
        <v>32175</v>
      </c>
      <c r="F10" s="46"/>
    </row>
    <row r="11" spans="1:6" x14ac:dyDescent="0.35">
      <c r="A11" s="317" t="s">
        <v>185</v>
      </c>
      <c r="B11" s="318">
        <f>SUM(B5:B10)</f>
        <v>66975</v>
      </c>
      <c r="F11" s="46"/>
    </row>
    <row r="12" spans="1:6" x14ac:dyDescent="0.35">
      <c r="A12" s="38" t="s">
        <v>186</v>
      </c>
      <c r="B12" s="48">
        <v>-129249</v>
      </c>
      <c r="F12" s="46"/>
    </row>
    <row r="13" spans="1:6" ht="16.5" thickBot="1" x14ac:dyDescent="0.4">
      <c r="A13" s="49" t="s">
        <v>299</v>
      </c>
      <c r="B13" s="50">
        <f>B12+B11</f>
        <v>-62274</v>
      </c>
    </row>
    <row r="14" spans="1:6" x14ac:dyDescent="0.35">
      <c r="A14" s="349"/>
      <c r="B14" s="52"/>
    </row>
    <row r="15" spans="1:6" x14ac:dyDescent="0.35">
      <c r="A15" s="40" t="s">
        <v>49</v>
      </c>
      <c r="B15" s="344"/>
    </row>
    <row r="16" spans="1:6" x14ac:dyDescent="0.35">
      <c r="A16" s="42" t="s">
        <v>1</v>
      </c>
      <c r="B16" s="43"/>
    </row>
    <row r="17" spans="1:2" x14ac:dyDescent="0.35">
      <c r="A17" s="38" t="s">
        <v>286</v>
      </c>
      <c r="B17" s="44">
        <v>145004</v>
      </c>
    </row>
    <row r="18" spans="1:2" x14ac:dyDescent="0.35">
      <c r="A18" s="38" t="s">
        <v>287</v>
      </c>
      <c r="B18" s="44">
        <v>9800</v>
      </c>
    </row>
    <row r="19" spans="1:2" x14ac:dyDescent="0.35">
      <c r="A19" s="38" t="s">
        <v>288</v>
      </c>
      <c r="B19" s="44">
        <v>-12000</v>
      </c>
    </row>
    <row r="20" spans="1:2" x14ac:dyDescent="0.35">
      <c r="A20" s="38" t="s">
        <v>289</v>
      </c>
      <c r="B20" s="44">
        <v>0</v>
      </c>
    </row>
    <row r="21" spans="1:2" ht="16.5" thickBot="1" x14ac:dyDescent="0.4">
      <c r="A21" s="49" t="s">
        <v>7</v>
      </c>
      <c r="B21" s="50">
        <f>SUM(B17:B20)</f>
        <v>142804</v>
      </c>
    </row>
    <row r="22" spans="1:2" x14ac:dyDescent="0.35">
      <c r="A22" s="38"/>
      <c r="B22" s="52"/>
    </row>
    <row r="23" spans="1:2" x14ac:dyDescent="0.35">
      <c r="A23" s="40" t="s">
        <v>50</v>
      </c>
      <c r="B23" s="344"/>
    </row>
    <row r="24" spans="1:2" x14ac:dyDescent="0.35">
      <c r="A24" s="42" t="s">
        <v>1</v>
      </c>
      <c r="B24" s="43"/>
    </row>
    <row r="25" spans="1:2" x14ac:dyDescent="0.35">
      <c r="A25" s="319" t="s">
        <v>184</v>
      </c>
      <c r="B25" s="320">
        <v>20500</v>
      </c>
    </row>
    <row r="26" spans="1:2" x14ac:dyDescent="0.35">
      <c r="A26" s="54" t="s">
        <v>290</v>
      </c>
      <c r="B26" s="48">
        <v>24000</v>
      </c>
    </row>
    <row r="27" spans="1:2" x14ac:dyDescent="0.35">
      <c r="A27" s="54" t="s">
        <v>291</v>
      </c>
      <c r="B27" s="48">
        <v>3007</v>
      </c>
    </row>
    <row r="28" spans="1:2" x14ac:dyDescent="0.35">
      <c r="A28" s="54" t="s">
        <v>292</v>
      </c>
      <c r="B28" s="48">
        <v>2500</v>
      </c>
    </row>
    <row r="29" spans="1:2" x14ac:dyDescent="0.35">
      <c r="A29" s="54" t="s">
        <v>293</v>
      </c>
      <c r="B29" s="48">
        <v>23000</v>
      </c>
    </row>
    <row r="30" spans="1:2" x14ac:dyDescent="0.35">
      <c r="A30" s="54" t="s">
        <v>226</v>
      </c>
      <c r="B30" s="48">
        <v>4000</v>
      </c>
    </row>
    <row r="31" spans="1:2" x14ac:dyDescent="0.35">
      <c r="A31" s="54" t="s">
        <v>8</v>
      </c>
      <c r="B31" s="48">
        <v>5500</v>
      </c>
    </row>
    <row r="32" spans="1:2" x14ac:dyDescent="0.35">
      <c r="A32" s="54" t="s">
        <v>294</v>
      </c>
      <c r="B32" s="48">
        <v>16750</v>
      </c>
    </row>
    <row r="33" spans="1:2" x14ac:dyDescent="0.35">
      <c r="A33" s="54" t="s">
        <v>295</v>
      </c>
      <c r="B33" s="48">
        <v>22000</v>
      </c>
    </row>
    <row r="34" spans="1:2" x14ac:dyDescent="0.35">
      <c r="A34" s="54" t="s">
        <v>9</v>
      </c>
      <c r="B34" s="48">
        <v>50855</v>
      </c>
    </row>
    <row r="35" spans="1:2" x14ac:dyDescent="0.35">
      <c r="A35" s="54" t="s">
        <v>296</v>
      </c>
      <c r="B35" s="48">
        <v>51902</v>
      </c>
    </row>
    <row r="36" spans="1:2" x14ac:dyDescent="0.35">
      <c r="A36" s="54" t="s">
        <v>10</v>
      </c>
      <c r="B36" s="48">
        <v>10000</v>
      </c>
    </row>
    <row r="37" spans="1:2" x14ac:dyDescent="0.35">
      <c r="A37" s="321" t="s">
        <v>12</v>
      </c>
      <c r="B37" s="318">
        <f>SUM(B25:B36)</f>
        <v>234014</v>
      </c>
    </row>
    <row r="38" spans="1:2" x14ac:dyDescent="0.35">
      <c r="A38" s="322" t="s">
        <v>297</v>
      </c>
      <c r="B38" s="45">
        <v>-29000</v>
      </c>
    </row>
    <row r="39" spans="1:2" x14ac:dyDescent="0.35">
      <c r="A39" s="39" t="s">
        <v>13</v>
      </c>
      <c r="B39" s="47">
        <f>SUM(B37:B38)</f>
        <v>205014</v>
      </c>
    </row>
    <row r="40" spans="1:2" x14ac:dyDescent="0.35">
      <c r="A40" s="39"/>
      <c r="B40" s="47"/>
    </row>
    <row r="41" spans="1:2" x14ac:dyDescent="0.35">
      <c r="A41" s="40" t="s">
        <v>300</v>
      </c>
      <c r="B41" s="323"/>
    </row>
    <row r="42" spans="1:2" x14ac:dyDescent="0.35">
      <c r="A42" s="324" t="s">
        <v>298</v>
      </c>
      <c r="B42" s="349"/>
    </row>
    <row r="43" spans="1:2" x14ac:dyDescent="0.35">
      <c r="A43" s="349" t="s">
        <v>367</v>
      </c>
      <c r="B43" s="325">
        <v>23000</v>
      </c>
    </row>
    <row r="44" spans="1:2" x14ac:dyDescent="0.35">
      <c r="A44" s="349" t="s">
        <v>51</v>
      </c>
      <c r="B44" s="325">
        <v>7000</v>
      </c>
    </row>
    <row r="45" spans="1:2" x14ac:dyDescent="0.35">
      <c r="A45" s="349" t="s">
        <v>368</v>
      </c>
      <c r="B45" s="325">
        <v>5000</v>
      </c>
    </row>
    <row r="46" spans="1:2" x14ac:dyDescent="0.35">
      <c r="A46" s="349" t="s">
        <v>195</v>
      </c>
      <c r="B46" s="325">
        <v>950</v>
      </c>
    </row>
    <row r="47" spans="1:2" x14ac:dyDescent="0.35">
      <c r="A47" s="349"/>
      <c r="B47" s="325"/>
    </row>
    <row r="48" spans="1:2" x14ac:dyDescent="0.35">
      <c r="A48" s="324" t="s">
        <v>11</v>
      </c>
      <c r="B48" s="325"/>
    </row>
    <row r="49" spans="1:2" x14ac:dyDescent="0.35">
      <c r="A49" s="349" t="s">
        <v>219</v>
      </c>
      <c r="B49" s="325">
        <v>33660</v>
      </c>
    </row>
    <row r="50" spans="1:2" x14ac:dyDescent="0.35">
      <c r="A50" s="349" t="s">
        <v>220</v>
      </c>
      <c r="B50" s="325">
        <v>12540</v>
      </c>
    </row>
    <row r="51" spans="1:2" x14ac:dyDescent="0.35">
      <c r="A51" s="349" t="s">
        <v>369</v>
      </c>
      <c r="B51" s="325">
        <v>7300</v>
      </c>
    </row>
    <row r="52" spans="1:2" x14ac:dyDescent="0.35">
      <c r="A52" s="349" t="s">
        <v>221</v>
      </c>
      <c r="B52" s="325">
        <v>9000</v>
      </c>
    </row>
    <row r="53" spans="1:2" x14ac:dyDescent="0.35">
      <c r="A53" s="349" t="s">
        <v>370</v>
      </c>
      <c r="B53" s="325">
        <v>5625</v>
      </c>
    </row>
    <row r="54" spans="1:2" x14ac:dyDescent="0.35">
      <c r="A54" s="349" t="s">
        <v>314</v>
      </c>
      <c r="B54" s="325">
        <f>10000+5000</f>
        <v>15000</v>
      </c>
    </row>
    <row r="55" spans="1:2" x14ac:dyDescent="0.35">
      <c r="A55" s="347" t="s">
        <v>371</v>
      </c>
      <c r="B55" s="325">
        <v>3177</v>
      </c>
    </row>
    <row r="56" spans="1:2" ht="16.5" thickBot="1" x14ac:dyDescent="0.4">
      <c r="A56" s="49" t="s">
        <v>301</v>
      </c>
      <c r="B56" s="50">
        <f>SUM(B43:B55)</f>
        <v>122252</v>
      </c>
    </row>
    <row r="57" spans="1:2" x14ac:dyDescent="0.35">
      <c r="A57" s="39"/>
      <c r="B57" s="47"/>
    </row>
    <row r="59" spans="1:2" x14ac:dyDescent="0.35">
      <c r="A59" s="40" t="s">
        <v>5</v>
      </c>
      <c r="B59" s="344"/>
    </row>
    <row r="60" spans="1:2" x14ac:dyDescent="0.35">
      <c r="A60" s="39" t="s">
        <v>6</v>
      </c>
      <c r="B60" s="43"/>
    </row>
    <row r="61" spans="1:2" x14ac:dyDescent="0.35">
      <c r="A61" s="349" t="s">
        <v>281</v>
      </c>
      <c r="B61" s="326">
        <v>2250</v>
      </c>
    </row>
    <row r="62" spans="1:2" x14ac:dyDescent="0.35">
      <c r="A62" s="349" t="s">
        <v>282</v>
      </c>
      <c r="B62" s="326">
        <v>3000</v>
      </c>
    </row>
    <row r="63" spans="1:2" x14ac:dyDescent="0.35">
      <c r="A63" s="349" t="s">
        <v>362</v>
      </c>
      <c r="B63" s="52">
        <v>16875</v>
      </c>
    </row>
    <row r="64" spans="1:2" x14ac:dyDescent="0.35">
      <c r="A64" s="349" t="s">
        <v>283</v>
      </c>
      <c r="B64" s="52">
        <f>6000-2000</f>
        <v>4000</v>
      </c>
    </row>
    <row r="65" spans="1:6" x14ac:dyDescent="0.35">
      <c r="A65" s="349" t="s">
        <v>363</v>
      </c>
      <c r="B65" s="52">
        <v>3633</v>
      </c>
    </row>
    <row r="66" spans="1:6" x14ac:dyDescent="0.35">
      <c r="A66" s="349" t="s">
        <v>364</v>
      </c>
      <c r="B66" s="331">
        <v>17500</v>
      </c>
    </row>
    <row r="67" spans="1:6" x14ac:dyDescent="0.35">
      <c r="A67" s="328" t="str">
        <f>CONCATENATE("Sum ",A60)</f>
        <v>Sum FO1 Administrasjon og fellestjenester</v>
      </c>
      <c r="B67" s="330">
        <f>SUM(B61:B66)</f>
        <v>47258</v>
      </c>
    </row>
    <row r="68" spans="1:6" x14ac:dyDescent="0.35">
      <c r="A68" s="38"/>
      <c r="B68" s="48"/>
    </row>
    <row r="69" spans="1:6" x14ac:dyDescent="0.35">
      <c r="A69" s="349"/>
      <c r="B69" s="48"/>
    </row>
    <row r="70" spans="1:6" x14ac:dyDescent="0.35">
      <c r="A70" s="39" t="s">
        <v>2</v>
      </c>
      <c r="B70" s="43"/>
    </row>
    <row r="71" spans="1:6" x14ac:dyDescent="0.35">
      <c r="A71" s="53" t="s">
        <v>284</v>
      </c>
      <c r="B71" s="326">
        <f>9000-1100-1600</f>
        <v>6300</v>
      </c>
    </row>
    <row r="72" spans="1:6" x14ac:dyDescent="0.35">
      <c r="A72" s="349" t="s">
        <v>365</v>
      </c>
      <c r="B72" s="326">
        <f>4500-2000</f>
        <v>2500</v>
      </c>
    </row>
    <row r="73" spans="1:6" x14ac:dyDescent="0.35">
      <c r="A73" s="327" t="s">
        <v>302</v>
      </c>
      <c r="B73" s="326">
        <f>5500-2000</f>
        <v>3500</v>
      </c>
    </row>
    <row r="74" spans="1:6" x14ac:dyDescent="0.35">
      <c r="A74" s="349" t="s">
        <v>303</v>
      </c>
      <c r="B74" s="326">
        <v>3000</v>
      </c>
    </row>
    <row r="75" spans="1:6" x14ac:dyDescent="0.35">
      <c r="A75" s="53" t="s">
        <v>366</v>
      </c>
      <c r="B75" s="326">
        <v>9000</v>
      </c>
    </row>
    <row r="76" spans="1:6" x14ac:dyDescent="0.35">
      <c r="A76" s="349" t="s">
        <v>251</v>
      </c>
      <c r="B76" s="326">
        <v>10000</v>
      </c>
    </row>
    <row r="77" spans="1:6" x14ac:dyDescent="0.35">
      <c r="A77" s="349" t="s">
        <v>372</v>
      </c>
      <c r="B77" s="52">
        <f>7000+2500</f>
        <v>9500</v>
      </c>
    </row>
    <row r="78" spans="1:6" x14ac:dyDescent="0.35">
      <c r="A78" s="349" t="s">
        <v>216</v>
      </c>
      <c r="B78" s="326">
        <v>22000</v>
      </c>
      <c r="F78" s="46"/>
    </row>
    <row r="79" spans="1:6" x14ac:dyDescent="0.35">
      <c r="A79" s="327" t="s">
        <v>217</v>
      </c>
      <c r="B79" s="326">
        <v>6000</v>
      </c>
      <c r="F79" s="46"/>
    </row>
    <row r="80" spans="1:6" x14ac:dyDescent="0.35">
      <c r="A80" s="327" t="s">
        <v>218</v>
      </c>
      <c r="B80" s="326">
        <v>4000</v>
      </c>
    </row>
    <row r="81" spans="1:2" x14ac:dyDescent="0.35">
      <c r="A81" s="328" t="str">
        <f>CONCATENATE("Sum ",A70)</f>
        <v>Sum FO3 Helse og omsorg</v>
      </c>
      <c r="B81" s="320">
        <f>SUM(B71:B80)</f>
        <v>75800</v>
      </c>
    </row>
    <row r="82" spans="1:2" x14ac:dyDescent="0.35">
      <c r="A82" s="44"/>
      <c r="B82" s="44"/>
    </row>
    <row r="83" spans="1:2" x14ac:dyDescent="0.35">
      <c r="A83" s="39" t="s">
        <v>223</v>
      </c>
      <c r="B83" s="47">
        <f>SUM(B67,B81)</f>
        <v>123058</v>
      </c>
    </row>
    <row r="84" spans="1:2" x14ac:dyDescent="0.35">
      <c r="A84" s="38" t="s">
        <v>222</v>
      </c>
      <c r="B84" s="44">
        <v>-6000</v>
      </c>
    </row>
    <row r="85" spans="1:2" ht="16.5" thickBot="1" x14ac:dyDescent="0.4">
      <c r="A85" s="49" t="s">
        <v>224</v>
      </c>
      <c r="B85" s="316">
        <f>B83+B84</f>
        <v>117058</v>
      </c>
    </row>
    <row r="86" spans="1:2" x14ac:dyDescent="0.35">
      <c r="A86" s="347" t="s">
        <v>373</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I79"/>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5" s="55" customFormat="1" ht="16.5" customHeight="1" x14ac:dyDescent="0.35">
      <c r="A1" s="375" t="s">
        <v>197</v>
      </c>
      <c r="B1" s="347"/>
      <c r="C1" s="347"/>
      <c r="D1" s="347"/>
      <c r="E1" s="347"/>
      <c r="F1" s="347"/>
      <c r="G1" s="347"/>
      <c r="H1" s="347"/>
      <c r="I1" s="347"/>
      <c r="J1" s="347"/>
      <c r="K1" s="347"/>
      <c r="L1" s="347"/>
      <c r="M1" s="347"/>
      <c r="N1" s="347"/>
      <c r="O1" s="347"/>
      <c r="P1" s="347"/>
      <c r="Q1" s="347"/>
      <c r="R1" s="347"/>
      <c r="S1" s="347"/>
    </row>
    <row r="2" spans="1:35" ht="54.75" customHeight="1" x14ac:dyDescent="0.35">
      <c r="A2" s="352"/>
      <c r="B2" s="352"/>
      <c r="C2" s="352"/>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5" ht="16.5" customHeight="1" thickBot="1" x14ac:dyDescent="0.4">
      <c r="A3" s="347"/>
      <c r="B3" s="347"/>
      <c r="C3" s="347"/>
      <c r="D3" s="347"/>
      <c r="E3" s="347"/>
      <c r="F3" s="347"/>
      <c r="G3" s="347"/>
      <c r="H3" s="347"/>
      <c r="I3" s="347"/>
      <c r="J3" s="347"/>
      <c r="K3" s="347"/>
      <c r="L3" s="347"/>
      <c r="M3" s="347"/>
      <c r="N3" s="347"/>
      <c r="O3" s="347"/>
      <c r="P3" s="347"/>
      <c r="Q3" s="347"/>
      <c r="R3" s="347"/>
      <c r="S3" s="347"/>
    </row>
    <row r="4" spans="1:35" ht="16.5" customHeight="1" x14ac:dyDescent="0.35">
      <c r="A4" s="174" t="s">
        <v>136</v>
      </c>
      <c r="B4" s="175"/>
      <c r="C4" s="175"/>
      <c r="D4" s="176"/>
      <c r="E4" s="176"/>
      <c r="F4" s="176"/>
      <c r="G4" s="176"/>
      <c r="H4" s="176"/>
      <c r="I4" s="176"/>
      <c r="J4" s="176"/>
      <c r="K4" s="176"/>
      <c r="L4" s="176"/>
      <c r="M4" s="176"/>
      <c r="N4" s="176"/>
      <c r="O4" s="176"/>
      <c r="P4" s="176"/>
      <c r="Q4" s="176"/>
      <c r="R4" s="176"/>
      <c r="S4" s="176"/>
    </row>
    <row r="5" spans="1:35" ht="16.5" customHeight="1" x14ac:dyDescent="0.35">
      <c r="A5" s="57" t="str">
        <f>A13</f>
        <v>Kriteriefordelt</v>
      </c>
      <c r="B5" s="58"/>
      <c r="C5" s="58"/>
      <c r="D5" s="59">
        <f t="shared" ref="D5:S5" si="0">D13+D19+D25+D31+D37+D43+D49+D55</f>
        <v>1893653.0075834699</v>
      </c>
      <c r="E5" s="59">
        <f t="shared" si="0"/>
        <v>1657846.7171685817</v>
      </c>
      <c r="F5" s="59">
        <f t="shared" si="0"/>
        <v>1343004.5683583887</v>
      </c>
      <c r="G5" s="59">
        <f t="shared" si="0"/>
        <v>1026981.1848744433</v>
      </c>
      <c r="H5" s="59">
        <f t="shared" si="0"/>
        <v>1532782.5616719497</v>
      </c>
      <c r="I5" s="59">
        <f t="shared" si="0"/>
        <v>1086104.2019646347</v>
      </c>
      <c r="J5" s="59">
        <f t="shared" si="0"/>
        <v>1495400.7521708133</v>
      </c>
      <c r="K5" s="59">
        <f t="shared" si="0"/>
        <v>1627032.9338731202</v>
      </c>
      <c r="L5" s="59">
        <f t="shared" si="0"/>
        <v>1215482.6290948056</v>
      </c>
      <c r="M5" s="59">
        <f t="shared" si="0"/>
        <v>1170690.8009122824</v>
      </c>
      <c r="N5" s="59">
        <f t="shared" si="0"/>
        <v>1387006.855694287</v>
      </c>
      <c r="O5" s="59">
        <f t="shared" si="0"/>
        <v>2015780.2978091107</v>
      </c>
      <c r="P5" s="59">
        <f t="shared" si="0"/>
        <v>1861385.0931921122</v>
      </c>
      <c r="Q5" s="59">
        <f t="shared" si="0"/>
        <v>1693076.9891541246</v>
      </c>
      <c r="R5" s="59">
        <f t="shared" si="0"/>
        <v>1528072.6116957457</v>
      </c>
      <c r="S5" s="59">
        <f t="shared" si="0"/>
        <v>22534301.205217868</v>
      </c>
      <c r="T5" s="34"/>
      <c r="U5" s="34"/>
      <c r="V5" s="34"/>
      <c r="W5" s="34"/>
      <c r="X5" s="34"/>
      <c r="Y5" s="34"/>
      <c r="Z5" s="34"/>
      <c r="AA5" s="34"/>
      <c r="AB5" s="34"/>
      <c r="AC5" s="34"/>
      <c r="AD5" s="34"/>
      <c r="AE5" s="34"/>
      <c r="AF5" s="34"/>
      <c r="AG5" s="34"/>
      <c r="AH5" s="34"/>
      <c r="AI5" s="34"/>
    </row>
    <row r="6" spans="1:35" ht="16.5" customHeight="1" x14ac:dyDescent="0.35">
      <c r="A6" s="57" t="str">
        <f>A14</f>
        <v>Særskilte tildelinger</v>
      </c>
      <c r="B6" s="58"/>
      <c r="C6" s="58"/>
      <c r="D6" s="59">
        <f>D14+D20+D26+D32+D38+D44+D50+D56+D63</f>
        <v>180128.81248594195</v>
      </c>
      <c r="E6" s="59">
        <f t="shared" ref="E6:S6" si="1">E14+E20+E26+E32+E38+E44+E50+E56+E63</f>
        <v>163773.16764592388</v>
      </c>
      <c r="F6" s="59">
        <f t="shared" si="1"/>
        <v>122968.57918297543</v>
      </c>
      <c r="G6" s="59">
        <f t="shared" si="1"/>
        <v>83811.50843590463</v>
      </c>
      <c r="H6" s="59">
        <f t="shared" si="1"/>
        <v>91923.401113594038</v>
      </c>
      <c r="I6" s="59">
        <f t="shared" si="1"/>
        <v>82712.249617742593</v>
      </c>
      <c r="J6" s="59">
        <f t="shared" si="1"/>
        <v>93937.380533239455</v>
      </c>
      <c r="K6" s="59">
        <f t="shared" si="1"/>
        <v>171909.97532101837</v>
      </c>
      <c r="L6" s="59">
        <f t="shared" si="1"/>
        <v>104301.64200369068</v>
      </c>
      <c r="M6" s="59">
        <f t="shared" si="1"/>
        <v>79698.364456776879</v>
      </c>
      <c r="N6" s="59">
        <f t="shared" si="1"/>
        <v>101561.62317232759</v>
      </c>
      <c r="O6" s="59">
        <f t="shared" si="1"/>
        <v>144318.11344915864</v>
      </c>
      <c r="P6" s="59">
        <f t="shared" si="1"/>
        <v>139834.03360531304</v>
      </c>
      <c r="Q6" s="59">
        <f t="shared" si="1"/>
        <v>134246.81714645016</v>
      </c>
      <c r="R6" s="59">
        <f t="shared" si="1"/>
        <v>113200.27529086155</v>
      </c>
      <c r="S6" s="59">
        <f t="shared" si="1"/>
        <v>1808325.943460919</v>
      </c>
      <c r="T6" s="34"/>
      <c r="U6" s="34"/>
      <c r="V6" s="34"/>
      <c r="W6" s="34"/>
      <c r="X6" s="34"/>
      <c r="Y6" s="34"/>
      <c r="Z6" s="34"/>
      <c r="AA6" s="34"/>
      <c r="AB6" s="34"/>
      <c r="AC6" s="34"/>
      <c r="AD6" s="34"/>
      <c r="AE6" s="34"/>
      <c r="AF6" s="34"/>
      <c r="AG6" s="34"/>
      <c r="AH6" s="34"/>
      <c r="AI6" s="34"/>
    </row>
    <row r="7" spans="1:35" ht="16.5" customHeight="1" x14ac:dyDescent="0.35">
      <c r="A7" s="57" t="str">
        <f>A15</f>
        <v>Kompensasjon for forventet lønns- og prisutvikling</v>
      </c>
      <c r="B7" s="58"/>
      <c r="C7" s="58"/>
      <c r="D7" s="59">
        <f t="shared" ref="D7:S7" si="2">D15+D21+D27+D33+D39+D45+D51+D57</f>
        <v>23816.158094092814</v>
      </c>
      <c r="E7" s="59">
        <f t="shared" si="2"/>
        <v>20791.611054718567</v>
      </c>
      <c r="F7" s="59">
        <f t="shared" si="2"/>
        <v>16517.445212359609</v>
      </c>
      <c r="G7" s="59">
        <f t="shared" si="2"/>
        <v>12688.518984938743</v>
      </c>
      <c r="H7" s="59">
        <f t="shared" si="2"/>
        <v>18641.519323254615</v>
      </c>
      <c r="I7" s="59">
        <f t="shared" si="2"/>
        <v>12652.925339699632</v>
      </c>
      <c r="J7" s="59">
        <f t="shared" si="2"/>
        <v>17308.308978278492</v>
      </c>
      <c r="K7" s="59">
        <f t="shared" si="2"/>
        <v>18780.95546389453</v>
      </c>
      <c r="L7" s="59">
        <f t="shared" si="2"/>
        <v>14825.838143760446</v>
      </c>
      <c r="M7" s="59">
        <f t="shared" si="2"/>
        <v>14434.592347868898</v>
      </c>
      <c r="N7" s="59">
        <f t="shared" si="2"/>
        <v>17232.62603094065</v>
      </c>
      <c r="O7" s="59">
        <f t="shared" si="2"/>
        <v>24605.154504636987</v>
      </c>
      <c r="P7" s="59">
        <f t="shared" si="2"/>
        <v>22119.053962502861</v>
      </c>
      <c r="Q7" s="59">
        <f t="shared" si="2"/>
        <v>19747.767716183753</v>
      </c>
      <c r="R7" s="59">
        <f t="shared" si="2"/>
        <v>18908.52484286941</v>
      </c>
      <c r="S7" s="59">
        <f t="shared" si="2"/>
        <v>273071</v>
      </c>
      <c r="T7" s="34"/>
      <c r="U7" s="34"/>
      <c r="V7" s="34"/>
      <c r="W7" s="34"/>
      <c r="X7" s="34"/>
      <c r="Y7" s="34"/>
      <c r="Z7" s="34"/>
      <c r="AA7" s="34"/>
      <c r="AB7" s="34"/>
      <c r="AC7" s="34"/>
      <c r="AD7" s="34"/>
      <c r="AE7" s="34"/>
      <c r="AF7" s="34"/>
      <c r="AG7" s="34"/>
      <c r="AH7" s="34"/>
      <c r="AI7" s="34"/>
    </row>
    <row r="8" spans="1:35" ht="16.5" customHeight="1" thickBot="1" x14ac:dyDescent="0.4">
      <c r="A8" s="177" t="s">
        <v>196</v>
      </c>
      <c r="B8" s="178"/>
      <c r="C8" s="178"/>
      <c r="D8" s="178">
        <f>SUM(D5:D7)</f>
        <v>2097597.9781635045</v>
      </c>
      <c r="E8" s="178">
        <f t="shared" ref="E8:S8" si="3">SUM(E5:E7)</f>
        <v>1842411.495869224</v>
      </c>
      <c r="F8" s="178">
        <f t="shared" si="3"/>
        <v>1482490.5927537237</v>
      </c>
      <c r="G8" s="178">
        <f t="shared" si="3"/>
        <v>1123481.2122952866</v>
      </c>
      <c r="H8" s="178">
        <f t="shared" si="3"/>
        <v>1643347.4821087983</v>
      </c>
      <c r="I8" s="178">
        <f t="shared" si="3"/>
        <v>1181469.376922077</v>
      </c>
      <c r="J8" s="178">
        <f t="shared" si="3"/>
        <v>1606646.441682331</v>
      </c>
      <c r="K8" s="178">
        <f t="shared" si="3"/>
        <v>1817723.8646580332</v>
      </c>
      <c r="L8" s="178">
        <f t="shared" si="3"/>
        <v>1334610.1092422565</v>
      </c>
      <c r="M8" s="178">
        <f t="shared" si="3"/>
        <v>1264823.7577169284</v>
      </c>
      <c r="N8" s="178">
        <f t="shared" si="3"/>
        <v>1505801.1048975552</v>
      </c>
      <c r="O8" s="178">
        <f t="shared" si="3"/>
        <v>2184703.5657629063</v>
      </c>
      <c r="P8" s="178">
        <f t="shared" si="3"/>
        <v>2023338.180759928</v>
      </c>
      <c r="Q8" s="178">
        <f t="shared" si="3"/>
        <v>1847071.5740167587</v>
      </c>
      <c r="R8" s="178">
        <f t="shared" si="3"/>
        <v>1660181.4118294767</v>
      </c>
      <c r="S8" s="178">
        <f t="shared" si="3"/>
        <v>24615698.148678787</v>
      </c>
      <c r="T8" s="34"/>
      <c r="U8" s="34"/>
      <c r="V8" s="34"/>
      <c r="W8" s="34"/>
      <c r="X8" s="34"/>
      <c r="Y8" s="34"/>
      <c r="Z8" s="34"/>
      <c r="AA8" s="34"/>
      <c r="AB8" s="34"/>
      <c r="AC8" s="34"/>
      <c r="AD8" s="34"/>
      <c r="AE8" s="34"/>
      <c r="AF8" s="34"/>
      <c r="AG8" s="34"/>
      <c r="AH8" s="34"/>
      <c r="AI8" s="34"/>
    </row>
    <row r="9" spans="1:35" ht="16.5" customHeight="1" x14ac:dyDescent="0.35">
      <c r="A9" s="60"/>
      <c r="B9" s="61"/>
      <c r="C9" s="61"/>
      <c r="D9" s="279"/>
      <c r="E9" s="279"/>
      <c r="F9" s="279"/>
      <c r="G9" s="279"/>
      <c r="H9" s="279"/>
      <c r="I9" s="279"/>
      <c r="J9" s="279"/>
      <c r="K9" s="279"/>
      <c r="L9" s="279"/>
      <c r="M9" s="279"/>
      <c r="N9" s="279"/>
      <c r="O9" s="279"/>
      <c r="P9" s="279"/>
      <c r="Q9" s="279"/>
      <c r="R9" s="279"/>
      <c r="S9" s="279"/>
      <c r="T9" s="34"/>
      <c r="U9" s="34"/>
      <c r="V9" s="34"/>
      <c r="W9" s="34"/>
      <c r="X9" s="34"/>
      <c r="Y9" s="34"/>
      <c r="Z9" s="34"/>
      <c r="AA9" s="34"/>
      <c r="AB9" s="34"/>
      <c r="AC9" s="34"/>
      <c r="AD9" s="34"/>
      <c r="AE9" s="34"/>
      <c r="AF9" s="34"/>
      <c r="AG9" s="34"/>
      <c r="AH9" s="34"/>
      <c r="AI9" s="34"/>
    </row>
    <row r="10" spans="1:35" ht="16.5" customHeight="1" thickBot="1" x14ac:dyDescent="0.4">
      <c r="A10" s="177" t="s">
        <v>206</v>
      </c>
      <c r="B10" s="178"/>
      <c r="C10" s="178"/>
      <c r="D10" s="178">
        <f>ROUNDDOWN(D8,0)</f>
        <v>2097597</v>
      </c>
      <c r="E10" s="178">
        <f>ROUNDUP(E8,0)</f>
        <v>1842412</v>
      </c>
      <c r="F10" s="178">
        <f>ROUND(F8,0)</f>
        <v>1482491</v>
      </c>
      <c r="G10" s="178">
        <f t="shared" ref="G10:P10" si="4">ROUND(G8,0)</f>
        <v>1123481</v>
      </c>
      <c r="H10" s="178">
        <f>ROUNDUP(H8,0)</f>
        <v>1643348</v>
      </c>
      <c r="I10" s="178">
        <f t="shared" si="4"/>
        <v>1181469</v>
      </c>
      <c r="J10" s="178">
        <f>ROUNDUP(J8,0)</f>
        <v>1606647</v>
      </c>
      <c r="K10" s="178">
        <f>ROUNDDOWN(K8,0)</f>
        <v>1817723</v>
      </c>
      <c r="L10" s="178">
        <f t="shared" si="4"/>
        <v>1334610</v>
      </c>
      <c r="M10" s="178">
        <f t="shared" si="4"/>
        <v>1264824</v>
      </c>
      <c r="N10" s="178">
        <f>ROUNDUP(N8,0)</f>
        <v>1505802</v>
      </c>
      <c r="O10" s="178">
        <f>ROUNDDOWN(O8,0)</f>
        <v>2184703</v>
      </c>
      <c r="P10" s="178">
        <f t="shared" si="4"/>
        <v>2023338</v>
      </c>
      <c r="Q10" s="178">
        <f>ROUNDDOWN(Q8,0)</f>
        <v>1847071</v>
      </c>
      <c r="R10" s="178">
        <f>ROUNDUP(R8,0)</f>
        <v>1660182</v>
      </c>
      <c r="S10" s="178">
        <f>SUM(D10:R10)</f>
        <v>24615698</v>
      </c>
      <c r="T10" s="34"/>
      <c r="U10" s="34"/>
      <c r="V10" s="34"/>
      <c r="W10" s="34"/>
      <c r="X10" s="34"/>
      <c r="Y10" s="34"/>
      <c r="Z10" s="34"/>
      <c r="AA10" s="34"/>
      <c r="AB10" s="34"/>
      <c r="AC10" s="34"/>
      <c r="AD10" s="34"/>
      <c r="AE10" s="34"/>
      <c r="AF10" s="34"/>
      <c r="AG10" s="34"/>
      <c r="AH10" s="34"/>
      <c r="AI10" s="34"/>
    </row>
    <row r="11" spans="1:35" ht="16.5" customHeight="1" thickBot="1" x14ac:dyDescent="0.4">
      <c r="A11" s="62"/>
      <c r="B11" s="62"/>
      <c r="C11" s="62"/>
      <c r="D11" s="62"/>
      <c r="E11" s="62"/>
      <c r="F11" s="62"/>
      <c r="G11" s="62"/>
      <c r="H11" s="62"/>
      <c r="I11" s="62"/>
      <c r="J11" s="62"/>
      <c r="K11" s="62"/>
      <c r="L11" s="62"/>
      <c r="M11" s="62"/>
      <c r="N11" s="62"/>
      <c r="O11" s="62"/>
      <c r="P11" s="62"/>
      <c r="Q11" s="62"/>
      <c r="R11" s="62"/>
      <c r="S11" s="62"/>
      <c r="T11" s="34"/>
      <c r="U11" s="34"/>
      <c r="V11" s="34"/>
      <c r="W11" s="34"/>
      <c r="X11" s="34"/>
      <c r="Y11" s="34"/>
      <c r="Z11" s="34"/>
      <c r="AA11" s="34"/>
      <c r="AB11" s="34"/>
      <c r="AC11" s="34"/>
      <c r="AD11" s="34"/>
      <c r="AE11" s="34"/>
      <c r="AF11" s="34"/>
      <c r="AG11" s="34"/>
      <c r="AH11" s="34"/>
      <c r="AI11" s="34"/>
    </row>
    <row r="12" spans="1:35" ht="16.5" customHeight="1" x14ac:dyDescent="0.35">
      <c r="A12" s="355" t="str">
        <f>'Tabell 1.1 DOK32021'!A5</f>
        <v>FO1 Administrasjon og fellestjenester</v>
      </c>
      <c r="B12" s="180"/>
      <c r="C12" s="180"/>
      <c r="D12" s="181"/>
      <c r="E12" s="181"/>
      <c r="F12" s="181"/>
      <c r="G12" s="181"/>
      <c r="H12" s="181"/>
      <c r="I12" s="181"/>
      <c r="J12" s="181"/>
      <c r="K12" s="181"/>
      <c r="L12" s="181"/>
      <c r="M12" s="181"/>
      <c r="N12" s="181"/>
      <c r="O12" s="181"/>
      <c r="P12" s="181"/>
      <c r="Q12" s="181"/>
      <c r="R12" s="181"/>
      <c r="S12" s="181"/>
      <c r="T12" s="34"/>
      <c r="U12" s="34"/>
      <c r="V12" s="34"/>
      <c r="W12" s="34"/>
      <c r="X12" s="34"/>
      <c r="Y12" s="34"/>
      <c r="Z12" s="34"/>
      <c r="AA12" s="34"/>
      <c r="AB12" s="34"/>
      <c r="AC12" s="34"/>
      <c r="AD12" s="34"/>
      <c r="AE12" s="34"/>
      <c r="AF12" s="34"/>
      <c r="AG12" s="34"/>
      <c r="AH12" s="34"/>
      <c r="AI12" s="34"/>
    </row>
    <row r="13" spans="1:35" ht="16.5" customHeight="1" x14ac:dyDescent="0.35">
      <c r="A13" s="57" t="s">
        <v>187</v>
      </c>
      <c r="B13" s="58"/>
      <c r="C13" s="58"/>
      <c r="D13" s="59">
        <f>'Tabell 1.1 DOK32021'!$B$5*'Tabell 3.1 DOK32021'!D7/100</f>
        <v>14061.466285088027</v>
      </c>
      <c r="E13" s="59">
        <f>'Tabell 1.1 DOK32021'!$B$5*'Tabell 3.1 DOK32021'!E7/100</f>
        <v>14557.416445531167</v>
      </c>
      <c r="F13" s="59">
        <f>'Tabell 1.1 DOK32021'!$B$5*'Tabell 3.1 DOK32021'!F7/100</f>
        <v>12228.490313320355</v>
      </c>
      <c r="G13" s="59">
        <f>'Tabell 1.1 DOK32021'!$B$5*'Tabell 3.1 DOK32021'!G7/100</f>
        <v>11593.523820025723</v>
      </c>
      <c r="H13" s="59">
        <f>'Tabell 1.1 DOK32021'!$B$5*'Tabell 3.1 DOK32021'!H7/100</f>
        <v>14139.159776131473</v>
      </c>
      <c r="I13" s="59">
        <f>'Tabell 1.1 DOK32021'!$B$5*'Tabell 3.1 DOK32021'!I7/100</f>
        <v>10812.429154457672</v>
      </c>
      <c r="J13" s="59">
        <f>'Tabell 1.1 DOK32021'!$B$5*'Tabell 3.1 DOK32021'!J7/100</f>
        <v>13009.85335018735</v>
      </c>
      <c r="K13" s="59">
        <f>'Tabell 1.1 DOK32021'!$B$5*'Tabell 3.1 DOK32021'!K7/100</f>
        <v>13322.505913453724</v>
      </c>
      <c r="L13" s="59">
        <f>'Tabell 1.1 DOK32021'!$B$5*'Tabell 3.1 DOK32021'!L7/100</f>
        <v>10677.035834141889</v>
      </c>
      <c r="M13" s="59">
        <f>'Tabell 1.1 DOK32021'!$B$5*'Tabell 3.1 DOK32021'!M7/100</f>
        <v>9890.5737425950119</v>
      </c>
      <c r="N13" s="59">
        <f>'Tabell 1.1 DOK32021'!$B$5*'Tabell 3.1 DOK32021'!N7/100</f>
        <v>10645.904763464723</v>
      </c>
      <c r="O13" s="59">
        <f>'Tabell 1.1 DOK32021'!$B$5*'Tabell 3.1 DOK32021'!O7/100</f>
        <v>12870.031903439038</v>
      </c>
      <c r="P13" s="59">
        <f>'Tabell 1.1 DOK32021'!$B$5*'Tabell 3.1 DOK32021'!P7/100</f>
        <v>13013.744734021995</v>
      </c>
      <c r="Q13" s="59">
        <f>'Tabell 1.1 DOK32021'!$B$5*'Tabell 3.1 DOK32021'!Q7/100</f>
        <v>13237.700582988336</v>
      </c>
      <c r="R13" s="59">
        <f>'Tabell 1.1 DOK32021'!$B$5*'Tabell 3.1 DOK32021'!R7/100</f>
        <v>11430.890812867421</v>
      </c>
      <c r="S13" s="59">
        <f>SUM(D13:R13)</f>
        <v>185490.72743171387</v>
      </c>
      <c r="T13" s="34"/>
      <c r="U13" s="34"/>
      <c r="V13" s="34"/>
      <c r="W13" s="34"/>
      <c r="X13" s="34"/>
      <c r="Y13" s="34"/>
      <c r="Z13" s="34"/>
      <c r="AA13" s="34"/>
      <c r="AB13" s="34"/>
      <c r="AC13" s="34"/>
      <c r="AD13" s="34"/>
      <c r="AE13" s="34"/>
      <c r="AF13" s="34"/>
      <c r="AG13" s="34"/>
      <c r="AH13" s="34"/>
      <c r="AI13" s="34"/>
    </row>
    <row r="14" spans="1:35" ht="16.5" customHeight="1" x14ac:dyDescent="0.35">
      <c r="A14" s="57" t="s">
        <v>188</v>
      </c>
      <c r="B14" s="58"/>
      <c r="C14" s="58"/>
      <c r="D14" s="59">
        <f>'Tabell 2.3 DOK32021'!D11</f>
        <v>2590.7782499999998</v>
      </c>
      <c r="E14" s="59">
        <f>'Tabell 2.3 DOK32021'!E11</f>
        <v>2548.3561499999996</v>
      </c>
      <c r="F14" s="59">
        <f>'Tabell 2.3 DOK32021'!F11</f>
        <v>2069.5924499999996</v>
      </c>
      <c r="G14" s="59">
        <f>'Tabell 2.3 DOK32021'!G11</f>
        <v>1812.0296999999998</v>
      </c>
      <c r="H14" s="59">
        <f>'Tabell 2.3 DOK32021'!H11</f>
        <v>512.09534999999994</v>
      </c>
      <c r="I14" s="59">
        <f>'Tabell 2.3 DOK32021'!I11</f>
        <v>136.35674999999998</v>
      </c>
      <c r="J14" s="59">
        <f>'Tabell 2.3 DOK32021'!J11</f>
        <v>413.62304999999998</v>
      </c>
      <c r="K14" s="59">
        <f>'Tabell 2.3 DOK32021'!K11</f>
        <v>366.64814999999999</v>
      </c>
      <c r="L14" s="59">
        <f>'Tabell 2.3 DOK32021'!L11</f>
        <v>245.44214999999997</v>
      </c>
      <c r="M14" s="59">
        <f>'Tabell 2.3 DOK32021'!M11</f>
        <v>94.944699999999983</v>
      </c>
      <c r="N14" s="59">
        <f>'Tabell 2.3 DOK32021'!N11</f>
        <v>208.07029999999997</v>
      </c>
      <c r="O14" s="59">
        <f>'Tabell 2.3 DOK32021'!O11</f>
        <v>170.69844999999998</v>
      </c>
      <c r="P14" s="59">
        <f>'Tabell 2.3 DOK32021'!P11</f>
        <v>191.90949999999998</v>
      </c>
      <c r="Q14" s="59">
        <f>'Tabell 2.3 DOK32021'!Q11</f>
        <v>206.05019999999999</v>
      </c>
      <c r="R14" s="59">
        <f>'Tabell 2.3 DOK32021'!R11</f>
        <v>0</v>
      </c>
      <c r="S14" s="59">
        <f t="shared" ref="S14:S15" si="5">SUM(D14:R14)</f>
        <v>11566.595149999999</v>
      </c>
      <c r="T14" s="34"/>
      <c r="U14" s="34"/>
      <c r="V14" s="34"/>
      <c r="W14" s="34"/>
      <c r="X14" s="34"/>
      <c r="Y14" s="34"/>
      <c r="Z14" s="34"/>
      <c r="AA14" s="34"/>
      <c r="AB14" s="34"/>
      <c r="AC14" s="34"/>
      <c r="AD14" s="34"/>
      <c r="AE14" s="34"/>
      <c r="AF14" s="34"/>
      <c r="AG14" s="34"/>
      <c r="AH14" s="34"/>
      <c r="AI14" s="34"/>
    </row>
    <row r="15" spans="1:35" ht="16.5" customHeight="1" x14ac:dyDescent="0.35">
      <c r="A15" s="57" t="s">
        <v>163</v>
      </c>
      <c r="B15" s="58"/>
      <c r="C15" s="58"/>
      <c r="D15" s="59">
        <f>'Tabell 2.2 DOK32021'!D37</f>
        <v>144.42312119297131</v>
      </c>
      <c r="E15" s="59">
        <f>'Tabell 2.2 DOK32021'!E37</f>
        <v>149.51694773105518</v>
      </c>
      <c r="F15" s="59">
        <f>'Tabell 2.2 DOK32021'!F37</f>
        <v>125.59691163933869</v>
      </c>
      <c r="G15" s="59">
        <f>'Tabell 2.2 DOK32021'!G37</f>
        <v>119.07527008679187</v>
      </c>
      <c r="H15" s="59">
        <f>'Tabell 2.2 DOK32021'!H37</f>
        <v>145.2210988892783</v>
      </c>
      <c r="I15" s="59">
        <f>'Tabell 2.2 DOK32021'!I37</f>
        <v>111.05276892927392</v>
      </c>
      <c r="J15" s="59">
        <f>'Tabell 2.2 DOK32021'!J37</f>
        <v>133.62216919649848</v>
      </c>
      <c r="K15" s="59">
        <f>'Tabell 2.2 DOK32021'!K37</f>
        <v>136.83337477921913</v>
      </c>
      <c r="L15" s="59">
        <f>'Tabell 2.2 DOK32021'!L37</f>
        <v>109.66216530997556</v>
      </c>
      <c r="M15" s="59">
        <f>'Tabell 2.2 DOK32021'!M37</f>
        <v>101.58453615962121</v>
      </c>
      <c r="N15" s="59">
        <f>'Tabell 2.2 DOK32021'!N37</f>
        <v>109.34242295152443</v>
      </c>
      <c r="O15" s="59">
        <f>'Tabell 2.2 DOK32021'!O37</f>
        <v>132.18608498311011</v>
      </c>
      <c r="P15" s="59">
        <f>'Tabell 2.2 DOK32021'!P37</f>
        <v>133.66213699130486</v>
      </c>
      <c r="Q15" s="59">
        <f>'Tabell 2.2 DOK32021'!Q37</f>
        <v>135.96235249240391</v>
      </c>
      <c r="R15" s="59">
        <f>'Tabell 2.2 DOK32021'!R37</f>
        <v>117.40489190384879</v>
      </c>
      <c r="S15" s="59">
        <f t="shared" si="5"/>
        <v>1905.1462532362154</v>
      </c>
      <c r="T15" s="34"/>
      <c r="U15" s="34"/>
      <c r="V15" s="34"/>
      <c r="W15" s="34"/>
      <c r="X15" s="34"/>
      <c r="Y15" s="34"/>
      <c r="Z15" s="34"/>
      <c r="AA15" s="34"/>
      <c r="AB15" s="34"/>
      <c r="AC15" s="34"/>
      <c r="AD15" s="34"/>
      <c r="AE15" s="34"/>
      <c r="AF15" s="34"/>
      <c r="AG15" s="34"/>
      <c r="AH15" s="34"/>
      <c r="AI15" s="34"/>
    </row>
    <row r="16" spans="1:35" ht="16.5" customHeight="1" thickBot="1" x14ac:dyDescent="0.4">
      <c r="A16" s="182" t="s">
        <v>196</v>
      </c>
      <c r="B16" s="183"/>
      <c r="C16" s="183"/>
      <c r="D16" s="184">
        <f>SUM(D13:D15)</f>
        <v>16796.667656280999</v>
      </c>
      <c r="E16" s="184">
        <f>SUM(E13:E15)</f>
        <v>17255.289543262224</v>
      </c>
      <c r="F16" s="184">
        <f t="shared" ref="F16:S16" si="6">SUM(F13:F15)</f>
        <v>14423.679674959694</v>
      </c>
      <c r="G16" s="184">
        <f t="shared" si="6"/>
        <v>13524.628790112514</v>
      </c>
      <c r="H16" s="184">
        <f t="shared" si="6"/>
        <v>14796.476225020751</v>
      </c>
      <c r="I16" s="184">
        <f t="shared" si="6"/>
        <v>11059.838673386947</v>
      </c>
      <c r="J16" s="184">
        <f t="shared" si="6"/>
        <v>13557.098569383848</v>
      </c>
      <c r="K16" s="184">
        <f t="shared" si="6"/>
        <v>13825.987438232942</v>
      </c>
      <c r="L16" s="184">
        <f t="shared" si="6"/>
        <v>11032.140149451865</v>
      </c>
      <c r="M16" s="184">
        <f t="shared" si="6"/>
        <v>10087.102978754634</v>
      </c>
      <c r="N16" s="184">
        <f t="shared" si="6"/>
        <v>10963.317486416247</v>
      </c>
      <c r="O16" s="184">
        <f t="shared" si="6"/>
        <v>13172.916438422148</v>
      </c>
      <c r="P16" s="184">
        <f t="shared" si="6"/>
        <v>13339.316371013299</v>
      </c>
      <c r="Q16" s="184">
        <f t="shared" si="6"/>
        <v>13579.713135480741</v>
      </c>
      <c r="R16" s="184">
        <f t="shared" si="6"/>
        <v>11548.29570477127</v>
      </c>
      <c r="S16" s="184">
        <f t="shared" si="6"/>
        <v>198962.46883495009</v>
      </c>
      <c r="T16" s="34"/>
      <c r="U16" s="34"/>
      <c r="V16" s="34"/>
      <c r="W16" s="34"/>
      <c r="X16" s="34"/>
      <c r="Y16" s="34"/>
      <c r="Z16" s="34"/>
      <c r="AA16" s="34"/>
      <c r="AB16" s="34"/>
      <c r="AC16" s="34"/>
      <c r="AD16" s="34"/>
      <c r="AE16" s="34"/>
      <c r="AF16" s="34"/>
      <c r="AG16" s="34"/>
      <c r="AH16" s="34"/>
      <c r="AI16" s="34"/>
    </row>
    <row r="17" spans="1:35" ht="16.5" customHeight="1" thickBot="1" x14ac:dyDescent="0.4">
      <c r="A17" s="63"/>
      <c r="B17" s="63"/>
      <c r="C17" s="63"/>
      <c r="D17" s="63"/>
      <c r="E17" s="63"/>
      <c r="F17" s="63"/>
      <c r="G17" s="63"/>
      <c r="H17" s="63"/>
      <c r="I17" s="63"/>
      <c r="J17" s="63"/>
      <c r="K17" s="63"/>
      <c r="L17" s="63"/>
      <c r="M17" s="63"/>
      <c r="N17" s="63"/>
      <c r="O17" s="63"/>
      <c r="P17" s="63"/>
      <c r="Q17" s="63"/>
      <c r="R17" s="63"/>
      <c r="S17" s="63"/>
      <c r="T17" s="34"/>
      <c r="U17" s="34"/>
      <c r="V17" s="34"/>
      <c r="W17" s="34"/>
      <c r="X17" s="34"/>
      <c r="Y17" s="34"/>
      <c r="Z17" s="34"/>
      <c r="AA17" s="34"/>
      <c r="AB17" s="34"/>
      <c r="AC17" s="34"/>
      <c r="AD17" s="34"/>
      <c r="AE17" s="34"/>
      <c r="AF17" s="34"/>
      <c r="AG17" s="34"/>
      <c r="AH17" s="34"/>
      <c r="AI17" s="34"/>
    </row>
    <row r="18" spans="1:35" ht="16.5" customHeight="1" x14ac:dyDescent="0.35">
      <c r="A18" s="350" t="str">
        <f>'Tabell 1.1 DOK32021'!A6</f>
        <v>FO2A Barnehager</v>
      </c>
      <c r="B18" s="350"/>
      <c r="C18" s="186"/>
      <c r="D18" s="187"/>
      <c r="E18" s="187"/>
      <c r="F18" s="187"/>
      <c r="G18" s="187"/>
      <c r="H18" s="187"/>
      <c r="I18" s="187"/>
      <c r="J18" s="187"/>
      <c r="K18" s="187"/>
      <c r="L18" s="187"/>
      <c r="M18" s="187"/>
      <c r="N18" s="187"/>
      <c r="O18" s="187"/>
      <c r="P18" s="187"/>
      <c r="Q18" s="187"/>
      <c r="R18" s="187"/>
      <c r="S18" s="187"/>
      <c r="T18" s="34"/>
      <c r="U18" s="34"/>
      <c r="V18" s="34"/>
      <c r="W18" s="34"/>
      <c r="X18" s="34"/>
      <c r="Y18" s="34"/>
      <c r="Z18" s="34"/>
      <c r="AA18" s="34"/>
      <c r="AB18" s="34"/>
      <c r="AC18" s="34"/>
      <c r="AD18" s="34"/>
      <c r="AE18" s="34"/>
      <c r="AF18" s="34"/>
      <c r="AG18" s="34"/>
      <c r="AH18" s="34"/>
      <c r="AI18" s="34"/>
    </row>
    <row r="19" spans="1:35" ht="16.5" customHeight="1" x14ac:dyDescent="0.35">
      <c r="A19" s="57" t="str">
        <f>A13</f>
        <v>Kriteriefordelt</v>
      </c>
      <c r="B19" s="58"/>
      <c r="C19" s="58"/>
      <c r="D19" s="59">
        <f>'Tabell 1.1 DOK32021'!$B$6*'Tabell 3.1 DOK32021'!D21/100</f>
        <v>502103.1799394007</v>
      </c>
      <c r="E19" s="59">
        <f>'Tabell 1.1 DOK32021'!$B$6*'Tabell 3.1 DOK32021'!E21/100</f>
        <v>486149.34434580809</v>
      </c>
      <c r="F19" s="59">
        <f>'Tabell 1.1 DOK32021'!$B$6*'Tabell 3.1 DOK32021'!F21/100</f>
        <v>402645.66624025663</v>
      </c>
      <c r="G19" s="59">
        <f>'Tabell 1.1 DOK32021'!$B$6*'Tabell 3.1 DOK32021'!G21/100</f>
        <v>322866.11054677068</v>
      </c>
      <c r="H19" s="59">
        <f>'Tabell 1.1 DOK32021'!$B$6*'Tabell 3.1 DOK32021'!H21/100</f>
        <v>380068.71011261886</v>
      </c>
      <c r="I19" s="59">
        <f>'Tabell 1.1 DOK32021'!$B$6*'Tabell 3.1 DOK32021'!I21/100</f>
        <v>310297.05768011627</v>
      </c>
      <c r="J19" s="59">
        <f>'Tabell 1.1 DOK32021'!$B$6*'Tabell 3.1 DOK32021'!J21/100</f>
        <v>457435.2154449597</v>
      </c>
      <c r="K19" s="59">
        <f>'Tabell 1.1 DOK32021'!$B$6*'Tabell 3.1 DOK32021'!K21/100</f>
        <v>568488.26024238253</v>
      </c>
      <c r="L19" s="59">
        <f>'Tabell 1.1 DOK32021'!$B$6*'Tabell 3.1 DOK32021'!L21/100</f>
        <v>299564.07731211209</v>
      </c>
      <c r="M19" s="59">
        <f>'Tabell 1.1 DOK32021'!$B$6*'Tabell 3.1 DOK32021'!M21/100</f>
        <v>196391.8736341648</v>
      </c>
      <c r="N19" s="59">
        <f>'Tabell 1.1 DOK32021'!$B$6*'Tabell 3.1 DOK32021'!N21/100</f>
        <v>217320.14343076118</v>
      </c>
      <c r="O19" s="59">
        <f>'Tabell 1.1 DOK32021'!$B$6*'Tabell 3.1 DOK32021'!O21/100</f>
        <v>407523.21114849596</v>
      </c>
      <c r="P19" s="59">
        <f>'Tabell 1.1 DOK32021'!$B$6*'Tabell 3.1 DOK32021'!P21/100</f>
        <v>428679.04924298509</v>
      </c>
      <c r="Q19" s="59">
        <f>'Tabell 1.1 DOK32021'!$B$6*'Tabell 3.1 DOK32021'!Q21/100</f>
        <v>469637.22222922079</v>
      </c>
      <c r="R19" s="59">
        <f>'Tabell 1.1 DOK32021'!$B$6*'Tabell 3.1 DOK32021'!R21/100</f>
        <v>313496.3433062376</v>
      </c>
      <c r="S19" s="59">
        <f>SUM(D19:R19)</f>
        <v>5762665.4648562921</v>
      </c>
      <c r="T19" s="34"/>
      <c r="U19" s="34"/>
      <c r="V19" s="34"/>
      <c r="W19" s="34"/>
      <c r="X19" s="34"/>
      <c r="Y19" s="34"/>
      <c r="Z19" s="34"/>
      <c r="AA19" s="34"/>
      <c r="AB19" s="34"/>
      <c r="AC19" s="34"/>
      <c r="AD19" s="34"/>
      <c r="AE19" s="34"/>
      <c r="AF19" s="34"/>
      <c r="AG19" s="34"/>
      <c r="AH19" s="34"/>
      <c r="AI19" s="34"/>
    </row>
    <row r="20" spans="1:35" ht="16.5" customHeight="1" x14ac:dyDescent="0.35">
      <c r="A20" s="57" t="str">
        <f>A14</f>
        <v>Særskilte tildelinger</v>
      </c>
      <c r="B20" s="58"/>
      <c r="C20" s="58"/>
      <c r="D20" s="59">
        <f>'Tabell 2.3 DOK32021'!D20</f>
        <v>110209.89616275691</v>
      </c>
      <c r="E20" s="59">
        <f>'Tabell 2.3 DOK32021'!E20</f>
        <v>99972.644216031054</v>
      </c>
      <c r="F20" s="59">
        <f>'Tabell 2.3 DOK32021'!F20</f>
        <v>83540.251941266397</v>
      </c>
      <c r="G20" s="59">
        <f>'Tabell 2.3 DOK32021'!G20</f>
        <v>44357.988533408017</v>
      </c>
      <c r="H20" s="59">
        <f>'Tabell 2.3 DOK32021'!H20</f>
        <v>50781.14819858854</v>
      </c>
      <c r="I20" s="59">
        <f>'Tabell 2.3 DOK32021'!I20</f>
        <v>59280.751350129904</v>
      </c>
      <c r="J20" s="59">
        <f>'Tabell 2.3 DOK32021'!J20</f>
        <v>77961.568653906492</v>
      </c>
      <c r="K20" s="59">
        <f>'Tabell 2.3 DOK32021'!K20</f>
        <v>135768.98036261144</v>
      </c>
      <c r="L20" s="59">
        <f>'Tabell 2.3 DOK32021'!L20</f>
        <v>70103.806090327009</v>
      </c>
      <c r="M20" s="59">
        <f>'Tabell 2.3 DOK32021'!M20</f>
        <v>48311.893582779376</v>
      </c>
      <c r="N20" s="59">
        <f>'Tabell 2.3 DOK32021'!N20</f>
        <v>56824.704693143169</v>
      </c>
      <c r="O20" s="59">
        <f>'Tabell 2.3 DOK32021'!O20</f>
        <v>86922.548782715894</v>
      </c>
      <c r="P20" s="59">
        <f>'Tabell 2.3 DOK32021'!P20</f>
        <v>90370.302329289145</v>
      </c>
      <c r="Q20" s="59">
        <f>'Tabell 2.3 DOK32021'!Q20</f>
        <v>97950.033973703408</v>
      </c>
      <c r="R20" s="59">
        <f>'Tabell 2.3 DOK32021'!R20</f>
        <v>60566.648391317154</v>
      </c>
      <c r="S20" s="59">
        <f t="shared" ref="S20:S21" si="7">SUM(D20:R20)</f>
        <v>1172923.167261974</v>
      </c>
      <c r="T20" s="34"/>
      <c r="U20" s="34"/>
      <c r="V20" s="34"/>
      <c r="W20" s="34"/>
      <c r="X20" s="34"/>
      <c r="Y20" s="34"/>
      <c r="Z20" s="34"/>
      <c r="AA20" s="34"/>
      <c r="AB20" s="34"/>
      <c r="AC20" s="34"/>
      <c r="AD20" s="34"/>
      <c r="AE20" s="34"/>
      <c r="AF20" s="34"/>
      <c r="AG20" s="34"/>
      <c r="AH20" s="34"/>
      <c r="AI20" s="34"/>
    </row>
    <row r="21" spans="1:35" ht="16.5" customHeight="1" x14ac:dyDescent="0.35">
      <c r="A21" s="57" t="str">
        <f>A15</f>
        <v>Kompensasjon for forventet lønns- og prisutvikling</v>
      </c>
      <c r="B21" s="58"/>
      <c r="C21" s="58"/>
      <c r="D21" s="59">
        <f>'Tabell 2.2 DOK32021'!D52</f>
        <v>4976.2791116601029</v>
      </c>
      <c r="E21" s="59">
        <f>'Tabell 2.2 DOK32021'!E52</f>
        <v>4818.162728440152</v>
      </c>
      <c r="F21" s="59">
        <f>'Tabell 2.2 DOK32021'!F52</f>
        <v>3990.5686686821628</v>
      </c>
      <c r="G21" s="59">
        <f>'Tabell 2.2 DOK32021'!G52</f>
        <v>3199.8839002986342</v>
      </c>
      <c r="H21" s="59">
        <f>'Tabell 2.2 DOK32021'!H52</f>
        <v>3766.8114019060595</v>
      </c>
      <c r="I21" s="59">
        <f>'Tabell 2.2 DOK32021'!I52</f>
        <v>3075.3136571043315</v>
      </c>
      <c r="J21" s="59">
        <f>'Tabell 2.2 DOK32021'!J52</f>
        <v>4533.5807429684555</v>
      </c>
      <c r="K21" s="59">
        <f>'Tabell 2.2 DOK32021'!K52</f>
        <v>5634.2129819006332</v>
      </c>
      <c r="L21" s="59">
        <f>'Tabell 2.2 DOK32021'!L52</f>
        <v>2968.9404889088955</v>
      </c>
      <c r="M21" s="59">
        <f>'Tabell 2.2 DOK32021'!M52</f>
        <v>1946.4142381719953</v>
      </c>
      <c r="N21" s="59">
        <f>'Tabell 2.2 DOK32021'!N52</f>
        <v>2153.8315898098776</v>
      </c>
      <c r="O21" s="59">
        <f>'Tabell 2.2 DOK32021'!O52</f>
        <v>4038.9093799399266</v>
      </c>
      <c r="P21" s="59">
        <f>'Tabell 2.2 DOK32021'!P52</f>
        <v>4248.5821312895096</v>
      </c>
      <c r="Q21" s="59">
        <f>'Tabell 2.2 DOK32021'!Q52</f>
        <v>4654.5132403252364</v>
      </c>
      <c r="R21" s="59">
        <f>'Tabell 2.2 DOK32021'!R52</f>
        <v>3107.0213595638611</v>
      </c>
      <c r="S21" s="59">
        <f t="shared" si="7"/>
        <v>57113.025620969842</v>
      </c>
      <c r="T21" s="34"/>
      <c r="U21" s="34"/>
      <c r="V21" s="34"/>
      <c r="W21" s="34"/>
      <c r="X21" s="34"/>
      <c r="Y21" s="34"/>
      <c r="Z21" s="34"/>
      <c r="AA21" s="34"/>
      <c r="AB21" s="34"/>
      <c r="AC21" s="34"/>
      <c r="AD21" s="34"/>
      <c r="AE21" s="34"/>
      <c r="AF21" s="34"/>
      <c r="AG21" s="34"/>
      <c r="AH21" s="34"/>
      <c r="AI21" s="34"/>
    </row>
    <row r="22" spans="1:35" ht="16.5" customHeight="1" thickBot="1" x14ac:dyDescent="0.4">
      <c r="A22" s="188" t="str">
        <f>A16</f>
        <v xml:space="preserve">Bydelsfordelt budsjett </v>
      </c>
      <c r="B22" s="188"/>
      <c r="C22" s="189"/>
      <c r="D22" s="190">
        <f>SUM(D19:D21)</f>
        <v>617289.35521381767</v>
      </c>
      <c r="E22" s="190">
        <f t="shared" ref="E22:S22" si="8">SUM(E19:E21)</f>
        <v>590940.15129027923</v>
      </c>
      <c r="F22" s="190">
        <f t="shared" si="8"/>
        <v>490176.48685020523</v>
      </c>
      <c r="G22" s="190">
        <f t="shared" si="8"/>
        <v>370423.98298047733</v>
      </c>
      <c r="H22" s="190">
        <f t="shared" si="8"/>
        <v>434616.66971311346</v>
      </c>
      <c r="I22" s="190">
        <f t="shared" si="8"/>
        <v>372653.12268735049</v>
      </c>
      <c r="J22" s="190">
        <f t="shared" si="8"/>
        <v>539930.36484183464</v>
      </c>
      <c r="K22" s="190">
        <f t="shared" si="8"/>
        <v>709891.45358689467</v>
      </c>
      <c r="L22" s="190">
        <f t="shared" si="8"/>
        <v>372636.82389134797</v>
      </c>
      <c r="M22" s="190">
        <f t="shared" si="8"/>
        <v>246650.1814551162</v>
      </c>
      <c r="N22" s="190">
        <f t="shared" si="8"/>
        <v>276298.67971371417</v>
      </c>
      <c r="O22" s="190">
        <f t="shared" si="8"/>
        <v>498484.66931115172</v>
      </c>
      <c r="P22" s="190">
        <f t="shared" si="8"/>
        <v>523297.93370356376</v>
      </c>
      <c r="Q22" s="190">
        <f t="shared" si="8"/>
        <v>572241.76944324945</v>
      </c>
      <c r="R22" s="190">
        <f t="shared" si="8"/>
        <v>377170.01305711863</v>
      </c>
      <c r="S22" s="190">
        <f t="shared" si="8"/>
        <v>6992701.657739236</v>
      </c>
      <c r="T22" s="34"/>
      <c r="U22" s="34"/>
      <c r="V22" s="34"/>
      <c r="W22" s="34"/>
      <c r="X22" s="34"/>
      <c r="Y22" s="34"/>
      <c r="Z22" s="34"/>
      <c r="AA22" s="34"/>
      <c r="AB22" s="34"/>
      <c r="AC22" s="34"/>
      <c r="AD22" s="34"/>
      <c r="AE22" s="34"/>
      <c r="AF22" s="34"/>
      <c r="AG22" s="34"/>
      <c r="AH22" s="34"/>
      <c r="AI22" s="34"/>
    </row>
    <row r="23" spans="1:35" ht="16.5" customHeight="1" thickBot="1" x14ac:dyDescent="0.4">
      <c r="A23" s="375"/>
      <c r="B23" s="347"/>
      <c r="C23" s="347"/>
      <c r="D23" s="64"/>
      <c r="E23" s="64"/>
      <c r="F23" s="64"/>
      <c r="G23" s="64"/>
      <c r="H23" s="64"/>
      <c r="I23" s="64"/>
      <c r="J23" s="64"/>
      <c r="K23" s="64"/>
      <c r="L23" s="64"/>
      <c r="M23" s="64"/>
      <c r="N23" s="64"/>
      <c r="O23" s="64"/>
      <c r="P23" s="64"/>
      <c r="Q23" s="64"/>
      <c r="R23" s="64"/>
      <c r="S23" s="64"/>
      <c r="T23" s="34"/>
      <c r="U23" s="34"/>
      <c r="V23" s="34"/>
      <c r="W23" s="34"/>
      <c r="X23" s="34"/>
      <c r="Y23" s="34"/>
      <c r="Z23" s="34"/>
      <c r="AA23" s="34"/>
      <c r="AB23" s="34"/>
      <c r="AC23" s="34"/>
      <c r="AD23" s="34"/>
      <c r="AE23" s="34"/>
      <c r="AF23" s="34"/>
      <c r="AG23" s="34"/>
      <c r="AH23" s="34"/>
      <c r="AI23" s="34"/>
    </row>
    <row r="24" spans="1:35" ht="16.5" customHeight="1" x14ac:dyDescent="0.35">
      <c r="A24" s="348" t="str">
        <f>'Tabell 1.1 DOK32021'!A7</f>
        <v xml:space="preserve">FO2B  Barnevern </v>
      </c>
      <c r="B24" s="348"/>
      <c r="C24" s="192"/>
      <c r="D24" s="193"/>
      <c r="E24" s="193"/>
      <c r="F24" s="193"/>
      <c r="G24" s="193"/>
      <c r="H24" s="193"/>
      <c r="I24" s="193"/>
      <c r="J24" s="193"/>
      <c r="K24" s="193"/>
      <c r="L24" s="193"/>
      <c r="M24" s="193"/>
      <c r="N24" s="193"/>
      <c r="O24" s="193"/>
      <c r="P24" s="193"/>
      <c r="Q24" s="193"/>
      <c r="R24" s="193"/>
      <c r="S24" s="193"/>
      <c r="T24" s="34"/>
      <c r="U24" s="34"/>
      <c r="V24" s="34"/>
      <c r="W24" s="34"/>
      <c r="X24" s="34"/>
      <c r="Y24" s="34"/>
      <c r="Z24" s="34"/>
      <c r="AA24" s="34"/>
      <c r="AB24" s="34"/>
      <c r="AC24" s="34"/>
      <c r="AD24" s="34"/>
      <c r="AE24" s="34"/>
      <c r="AF24" s="34"/>
      <c r="AG24" s="34"/>
      <c r="AH24" s="34"/>
      <c r="AI24" s="34"/>
    </row>
    <row r="25" spans="1:35" ht="16.5" customHeight="1" x14ac:dyDescent="0.35">
      <c r="A25" s="57" t="str">
        <f>A19</f>
        <v>Kriteriefordelt</v>
      </c>
      <c r="B25" s="58"/>
      <c r="C25" s="58"/>
      <c r="D25" s="59">
        <f>'Tabell 1.1 DOK32021'!$B$7*'Tabell 3.1 DOK32021'!D39/100</f>
        <v>220364.07586806038</v>
      </c>
      <c r="E25" s="59">
        <f>'Tabell 1.1 DOK32021'!$B$7*'Tabell 3.1 DOK32021'!E39/100</f>
        <v>156467.79098471632</v>
      </c>
      <c r="F25" s="59">
        <f>'Tabell 1.1 DOK32021'!$B$7*'Tabell 3.1 DOK32021'!F39/100</f>
        <v>128807.03530681593</v>
      </c>
      <c r="G25" s="59">
        <f>'Tabell 1.1 DOK32021'!$B$7*'Tabell 3.1 DOK32021'!G39/100</f>
        <v>66440.57618212112</v>
      </c>
      <c r="H25" s="59">
        <f>'Tabell 1.1 DOK32021'!$B$7*'Tabell 3.1 DOK32021'!H39/100</f>
        <v>84263.57347545278</v>
      </c>
      <c r="I25" s="59">
        <f>'Tabell 1.1 DOK32021'!$B$7*'Tabell 3.1 DOK32021'!I39/100</f>
        <v>44889.528613289818</v>
      </c>
      <c r="J25" s="59">
        <f>'Tabell 1.1 DOK32021'!$B$7*'Tabell 3.1 DOK32021'!J39/100</f>
        <v>62986.36394113781</v>
      </c>
      <c r="K25" s="59">
        <f>'Tabell 1.1 DOK32021'!$B$7*'Tabell 3.1 DOK32021'!K39/100</f>
        <v>73036.874886800433</v>
      </c>
      <c r="L25" s="59">
        <f>'Tabell 1.1 DOK32021'!$B$7*'Tabell 3.1 DOK32021'!L39/100</f>
        <v>119296.33427408909</v>
      </c>
      <c r="M25" s="59">
        <f>'Tabell 1.1 DOK32021'!$B$7*'Tabell 3.1 DOK32021'!M39/100</f>
        <v>139109.61616789058</v>
      </c>
      <c r="N25" s="59">
        <f>'Tabell 1.1 DOK32021'!$B$7*'Tabell 3.1 DOK32021'!N39/100</f>
        <v>179410.27081225955</v>
      </c>
      <c r="O25" s="59">
        <f>'Tabell 1.1 DOK32021'!$B$7*'Tabell 3.1 DOK32021'!O39/100</f>
        <v>230454.03421803593</v>
      </c>
      <c r="P25" s="59">
        <f>'Tabell 1.1 DOK32021'!$B$7*'Tabell 3.1 DOK32021'!P39/100</f>
        <v>143238.65996849022</v>
      </c>
      <c r="Q25" s="59">
        <f>'Tabell 1.1 DOK32021'!$B$7*'Tabell 3.1 DOK32021'!Q39/100</f>
        <v>92407.914385852346</v>
      </c>
      <c r="R25" s="59">
        <f>'Tabell 1.1 DOK32021'!$B$7*'Tabell 3.1 DOK32021'!R39/100</f>
        <v>214233.37919344203</v>
      </c>
      <c r="S25" s="59">
        <f>SUM(D25:R25)</f>
        <v>1955406.0282784542</v>
      </c>
      <c r="T25" s="34"/>
      <c r="U25" s="34"/>
      <c r="V25" s="34"/>
      <c r="W25" s="34"/>
      <c r="X25" s="34"/>
      <c r="Y25" s="34"/>
      <c r="Z25" s="34"/>
      <c r="AA25" s="34"/>
      <c r="AB25" s="34"/>
      <c r="AC25" s="34"/>
      <c r="AD25" s="34"/>
      <c r="AE25" s="34"/>
      <c r="AF25" s="34"/>
      <c r="AG25" s="34"/>
      <c r="AH25" s="34"/>
      <c r="AI25" s="34"/>
    </row>
    <row r="26" spans="1:35" ht="16.5" customHeight="1" x14ac:dyDescent="0.35">
      <c r="A26" s="57" t="str">
        <f t="shared" ref="A26:A27" si="9">A20</f>
        <v>Særskilte tildelinger</v>
      </c>
      <c r="B26" s="58"/>
      <c r="C26" s="58"/>
      <c r="D26" s="59">
        <f>'Tabell 2.3 DOK32021'!D26</f>
        <v>12205.050936482085</v>
      </c>
      <c r="E26" s="59">
        <f>'Tabell 2.3 DOK32021'!E26</f>
        <v>8031.6037622149825</v>
      </c>
      <c r="F26" s="59">
        <f>'Tabell 2.3 DOK32021'!F26</f>
        <v>8425.3098289902282</v>
      </c>
      <c r="G26" s="59">
        <f>'Tabell 2.3 DOK32021'!G26</f>
        <v>10034.351148208469</v>
      </c>
      <c r="H26" s="59">
        <f>'Tabell 2.3 DOK32021'!H26</f>
        <v>6141.8146416938116</v>
      </c>
      <c r="I26" s="59">
        <f>'Tabell 2.3 DOK32021'!I26</f>
        <v>4881.9552280130292</v>
      </c>
      <c r="J26" s="59">
        <f>'Tabell 2.3 DOK32021'!J26</f>
        <v>7086.7092019543979</v>
      </c>
      <c r="K26" s="59">
        <f>'Tabell 2.3 DOK32021'!K26</f>
        <v>5748.1085749185668</v>
      </c>
      <c r="L26" s="59">
        <f>'Tabell 2.3 DOK32021'!L26</f>
        <v>7007.9679885993482</v>
      </c>
      <c r="M26" s="59">
        <f>'Tabell 2.3 DOK32021'!M26</f>
        <v>8819.0158957654712</v>
      </c>
      <c r="N26" s="59">
        <f>'Tabell 2.3 DOK32021'!N26</f>
        <v>9370.2043892508136</v>
      </c>
      <c r="O26" s="59">
        <f>'Tabell 2.3 DOK32021'!O26</f>
        <v>10945.028656351793</v>
      </c>
      <c r="P26" s="59">
        <f>'Tabell 2.3 DOK32021'!P26</f>
        <v>9212.721962540716</v>
      </c>
      <c r="Q26" s="59">
        <f>'Tabell 2.3 DOK32021'!Q26</f>
        <v>7007.9679885993482</v>
      </c>
      <c r="R26" s="59">
        <f>'Tabell 2.3 DOK32021'!R26</f>
        <v>11181.252296416938</v>
      </c>
      <c r="S26" s="59">
        <f t="shared" ref="S26:S27" si="10">SUM(D26:R26)</f>
        <v>126099.06249999999</v>
      </c>
      <c r="T26" s="34"/>
      <c r="U26" s="34"/>
      <c r="V26" s="34"/>
      <c r="W26" s="34"/>
      <c r="X26" s="34"/>
      <c r="Y26" s="34"/>
      <c r="Z26" s="34"/>
      <c r="AA26" s="34"/>
      <c r="AB26" s="34"/>
      <c r="AC26" s="34"/>
      <c r="AD26" s="34"/>
      <c r="AE26" s="34"/>
      <c r="AF26" s="34"/>
      <c r="AG26" s="34"/>
      <c r="AH26" s="34"/>
      <c r="AI26" s="34"/>
    </row>
    <row r="27" spans="1:35" ht="16.5" customHeight="1" x14ac:dyDescent="0.35">
      <c r="A27" s="57" t="str">
        <f t="shared" si="9"/>
        <v>Kompensasjon for forventet lønns- og prisutvikling</v>
      </c>
      <c r="B27" s="58"/>
      <c r="C27" s="58"/>
      <c r="D27" s="59">
        <f>'Tabell 2.2 DOK32021'!D70</f>
        <v>2243.5451948983427</v>
      </c>
      <c r="E27" s="59">
        <f>'Tabell 2.2 DOK32021'!E70</f>
        <v>1593.0117431223221</v>
      </c>
      <c r="F27" s="59">
        <f>'Tabell 2.2 DOK32021'!F70</f>
        <v>1311.3952625596426</v>
      </c>
      <c r="G27" s="59">
        <f>'Tabell 2.2 DOK32021'!G70</f>
        <v>676.43709553150552</v>
      </c>
      <c r="H27" s="59">
        <f>'Tabell 2.2 DOK32021'!H70</f>
        <v>857.89453036349641</v>
      </c>
      <c r="I27" s="59">
        <f>'Tabell 2.2 DOK32021'!I70</f>
        <v>457.02406721637158</v>
      </c>
      <c r="J27" s="59">
        <f>'Tabell 2.2 DOK32021'!J70</f>
        <v>641.26947011484208</v>
      </c>
      <c r="K27" s="59">
        <f>'Tabell 2.2 DOK32021'!K70</f>
        <v>743.5945675681827</v>
      </c>
      <c r="L27" s="59">
        <f>'Tabell 2.2 DOK32021'!L70</f>
        <v>1214.566015242287</v>
      </c>
      <c r="M27" s="59">
        <f>'Tabell 2.2 DOK32021'!M70</f>
        <v>1416.2867050275836</v>
      </c>
      <c r="N27" s="59">
        <f>'Tabell 2.2 DOK32021'!N70</f>
        <v>1826.5910603198997</v>
      </c>
      <c r="O27" s="59">
        <f>'Tabell 2.2 DOK32021'!O70</f>
        <v>2346.2719096935703</v>
      </c>
      <c r="P27" s="59">
        <f>'Tabell 2.2 DOK32021'!P70</f>
        <v>1458.3248473240012</v>
      </c>
      <c r="Q27" s="59">
        <f>'Tabell 2.2 DOK32021'!Q70</f>
        <v>940.81275032817484</v>
      </c>
      <c r="R27" s="59">
        <f>'Tabell 2.2 DOK32021'!R70</f>
        <v>2181.1280562992429</v>
      </c>
      <c r="S27" s="59">
        <f t="shared" si="10"/>
        <v>19908.153275609464</v>
      </c>
      <c r="T27" s="34"/>
      <c r="U27" s="34"/>
      <c r="V27" s="34"/>
      <c r="W27" s="34"/>
      <c r="X27" s="34"/>
      <c r="Y27" s="34"/>
      <c r="Z27" s="34"/>
      <c r="AA27" s="34"/>
      <c r="AB27" s="34"/>
      <c r="AC27" s="34"/>
      <c r="AD27" s="34"/>
      <c r="AE27" s="34"/>
      <c r="AF27" s="34"/>
      <c r="AG27" s="34"/>
      <c r="AH27" s="34"/>
      <c r="AI27" s="34"/>
    </row>
    <row r="28" spans="1:35" ht="16.5" customHeight="1" thickBot="1" x14ac:dyDescent="0.4">
      <c r="A28" s="194" t="str">
        <f>A22</f>
        <v xml:space="preserve">Bydelsfordelt budsjett </v>
      </c>
      <c r="B28" s="195"/>
      <c r="C28" s="196"/>
      <c r="D28" s="197">
        <f>SUM(D25:D27)</f>
        <v>234812.67199944082</v>
      </c>
      <c r="E28" s="197">
        <f t="shared" ref="E28:S28" si="11">SUM(E25:E27)</f>
        <v>166092.40649005363</v>
      </c>
      <c r="F28" s="197">
        <f t="shared" si="11"/>
        <v>138543.7403983658</v>
      </c>
      <c r="G28" s="197">
        <f t="shared" si="11"/>
        <v>77151.364425861102</v>
      </c>
      <c r="H28" s="197">
        <f t="shared" si="11"/>
        <v>91263.282647510088</v>
      </c>
      <c r="I28" s="197">
        <f t="shared" si="11"/>
        <v>50228.507908519219</v>
      </c>
      <c r="J28" s="197">
        <f t="shared" si="11"/>
        <v>70714.342613207045</v>
      </c>
      <c r="K28" s="197">
        <f t="shared" si="11"/>
        <v>79528.578029287193</v>
      </c>
      <c r="L28" s="197">
        <f t="shared" si="11"/>
        <v>127518.86827793074</v>
      </c>
      <c r="M28" s="197">
        <f t="shared" si="11"/>
        <v>149344.91876868365</v>
      </c>
      <c r="N28" s="197">
        <f t="shared" si="11"/>
        <v>190607.06626183024</v>
      </c>
      <c r="O28" s="197">
        <f t="shared" si="11"/>
        <v>243745.33478408129</v>
      </c>
      <c r="P28" s="197">
        <f t="shared" si="11"/>
        <v>153909.70677835494</v>
      </c>
      <c r="Q28" s="197">
        <f t="shared" si="11"/>
        <v>100356.69512477987</v>
      </c>
      <c r="R28" s="197">
        <f t="shared" si="11"/>
        <v>227595.7595461582</v>
      </c>
      <c r="S28" s="197">
        <f t="shared" si="11"/>
        <v>2101413.2440540637</v>
      </c>
      <c r="T28" s="34"/>
      <c r="U28" s="34"/>
      <c r="V28" s="34"/>
      <c r="W28" s="34"/>
      <c r="X28" s="34"/>
      <c r="Y28" s="34"/>
      <c r="Z28" s="34"/>
      <c r="AA28" s="34"/>
      <c r="AB28" s="34"/>
      <c r="AC28" s="34"/>
      <c r="AD28" s="34"/>
      <c r="AE28" s="34"/>
      <c r="AF28" s="34"/>
      <c r="AG28" s="34"/>
      <c r="AH28" s="34"/>
      <c r="AI28" s="34"/>
    </row>
    <row r="29" spans="1:35" ht="16.5" customHeight="1" thickBot="1" x14ac:dyDescent="0.4">
      <c r="A29" s="65"/>
      <c r="B29" s="65"/>
      <c r="C29" s="65"/>
      <c r="D29" s="64"/>
      <c r="E29" s="64"/>
      <c r="F29" s="64"/>
      <c r="G29" s="64"/>
      <c r="H29" s="64"/>
      <c r="I29" s="64"/>
      <c r="J29" s="64"/>
      <c r="K29" s="64"/>
      <c r="L29" s="64"/>
      <c r="M29" s="64"/>
      <c r="N29" s="64"/>
      <c r="O29" s="64"/>
      <c r="P29" s="64"/>
      <c r="Q29" s="64"/>
      <c r="R29" s="64"/>
      <c r="S29" s="64"/>
      <c r="T29" s="34"/>
      <c r="U29" s="34"/>
      <c r="V29" s="34"/>
      <c r="W29" s="34"/>
      <c r="X29" s="34"/>
      <c r="Y29" s="34"/>
      <c r="Z29" s="34"/>
      <c r="AA29" s="34"/>
      <c r="AB29" s="34"/>
      <c r="AC29" s="34"/>
      <c r="AD29" s="34"/>
      <c r="AE29" s="34"/>
      <c r="AF29" s="34"/>
      <c r="AG29" s="34"/>
      <c r="AH29" s="34"/>
      <c r="AI29" s="34"/>
    </row>
    <row r="30" spans="1:35" ht="16.5" customHeight="1" x14ac:dyDescent="0.35">
      <c r="A30" s="348" t="str">
        <f>'Tabell 1.1 DOK32021'!A8</f>
        <v>FO2C Aktivitetstilbud for barn og unge, helsestasjon og skolehelsetjeneste</v>
      </c>
      <c r="B30" s="348"/>
      <c r="C30" s="192"/>
      <c r="D30" s="193"/>
      <c r="E30" s="193"/>
      <c r="F30" s="193"/>
      <c r="G30" s="193"/>
      <c r="H30" s="193"/>
      <c r="I30" s="193"/>
      <c r="J30" s="193"/>
      <c r="K30" s="193"/>
      <c r="L30" s="193"/>
      <c r="M30" s="193"/>
      <c r="N30" s="193"/>
      <c r="O30" s="193"/>
      <c r="P30" s="193"/>
      <c r="Q30" s="193"/>
      <c r="R30" s="193"/>
      <c r="S30" s="193"/>
      <c r="T30" s="34"/>
      <c r="U30" s="34"/>
      <c r="V30" s="34"/>
      <c r="W30" s="34"/>
      <c r="X30" s="34"/>
      <c r="Y30" s="34"/>
      <c r="Z30" s="34"/>
      <c r="AA30" s="34"/>
      <c r="AB30" s="34"/>
      <c r="AC30" s="34"/>
      <c r="AD30" s="34"/>
      <c r="AE30" s="34"/>
      <c r="AF30" s="34"/>
      <c r="AG30" s="34"/>
      <c r="AH30" s="34"/>
      <c r="AI30" s="34"/>
    </row>
    <row r="31" spans="1:35" ht="16.5" customHeight="1" x14ac:dyDescent="0.35">
      <c r="A31" s="57" t="str">
        <f>A25</f>
        <v>Kriteriefordelt</v>
      </c>
      <c r="B31" s="58"/>
      <c r="C31" s="58"/>
      <c r="D31" s="59">
        <f>'Tabell 1.1 DOK32021'!$B$8*'Tabell 3.1 DOK32021'!D50/100</f>
        <v>74275.082186140542</v>
      </c>
      <c r="E31" s="59">
        <f>'Tabell 1.1 DOK32021'!$B$8*'Tabell 3.1 DOK32021'!E50/100</f>
        <v>68901.499603749908</v>
      </c>
      <c r="F31" s="59">
        <f>'Tabell 1.1 DOK32021'!$B$8*'Tabell 3.1 DOK32021'!F50/100</f>
        <v>50318.652049696815</v>
      </c>
      <c r="G31" s="59">
        <f>'Tabell 1.1 DOK32021'!$B$8*'Tabell 3.1 DOK32021'!G50/100</f>
        <v>37403.96565125366</v>
      </c>
      <c r="H31" s="59">
        <f>'Tabell 1.1 DOK32021'!$B$8*'Tabell 3.1 DOK32021'!H50/100</f>
        <v>50033.562316786752</v>
      </c>
      <c r="I31" s="59">
        <f>'Tabell 1.1 DOK32021'!$B$8*'Tabell 3.1 DOK32021'!I50/100</f>
        <v>42786.944927201497</v>
      </c>
      <c r="J31" s="59">
        <f>'Tabell 1.1 DOK32021'!$B$8*'Tabell 3.1 DOK32021'!J50/100</f>
        <v>68680.097793323628</v>
      </c>
      <c r="K31" s="59">
        <f>'Tabell 1.1 DOK32021'!$B$8*'Tabell 3.1 DOK32021'!K50/100</f>
        <v>68036.87355561326</v>
      </c>
      <c r="L31" s="59">
        <f>'Tabell 1.1 DOK32021'!$B$8*'Tabell 3.1 DOK32021'!L50/100</f>
        <v>52095.479965495899</v>
      </c>
      <c r="M31" s="59">
        <f>'Tabell 1.1 DOK32021'!$B$8*'Tabell 3.1 DOK32021'!M50/100</f>
        <v>41928.006505144403</v>
      </c>
      <c r="N31" s="59">
        <f>'Tabell 1.1 DOK32021'!$B$8*'Tabell 3.1 DOK32021'!N50/100</f>
        <v>57534.532482177645</v>
      </c>
      <c r="O31" s="59">
        <f>'Tabell 1.1 DOK32021'!$B$8*'Tabell 3.1 DOK32021'!O50/100</f>
        <v>77729.636113773973</v>
      </c>
      <c r="P31" s="59">
        <f>'Tabell 1.1 DOK32021'!$B$8*'Tabell 3.1 DOK32021'!P50/100</f>
        <v>69916.017997867952</v>
      </c>
      <c r="Q31" s="59">
        <f>'Tabell 1.1 DOK32021'!$B$8*'Tabell 3.1 DOK32021'!Q50/100</f>
        <v>69411.840070287915</v>
      </c>
      <c r="R31" s="59">
        <f>'Tabell 1.1 DOK32021'!$B$8*'Tabell 3.1 DOK32021'!R50/100</f>
        <v>70193.530913424853</v>
      </c>
      <c r="S31" s="59">
        <f>SUM(D31:R31)</f>
        <v>899245.72213193867</v>
      </c>
      <c r="T31" s="34"/>
      <c r="U31" s="34"/>
      <c r="V31" s="34"/>
      <c r="W31" s="34"/>
      <c r="X31" s="34"/>
      <c r="Y31" s="34"/>
      <c r="Z31" s="34"/>
      <c r="AA31" s="34"/>
      <c r="AB31" s="34"/>
      <c r="AC31" s="34"/>
      <c r="AD31" s="34"/>
      <c r="AE31" s="34"/>
      <c r="AF31" s="34"/>
      <c r="AG31" s="34"/>
      <c r="AH31" s="34"/>
      <c r="AI31" s="34"/>
    </row>
    <row r="32" spans="1:35" ht="16.5" customHeight="1" x14ac:dyDescent="0.35">
      <c r="A32" s="57" t="str">
        <f t="shared" ref="A32:A33" si="12">A26</f>
        <v>Særskilte tildelinger</v>
      </c>
      <c r="B32" s="58"/>
      <c r="C32" s="58"/>
      <c r="D32" s="59">
        <f>'Tabell 2.3 DOK32021'!D44</f>
        <v>17818.747565240614</v>
      </c>
      <c r="E32" s="59">
        <f>'Tabell 2.3 DOK32021'!E44</f>
        <v>9836.6914025596197</v>
      </c>
      <c r="F32" s="59">
        <f>'Tabell 2.3 DOK32021'!F44</f>
        <v>5528.6613095821285</v>
      </c>
      <c r="G32" s="59">
        <f>'Tabell 2.3 DOK32021'!G44</f>
        <v>5867.5315075673243</v>
      </c>
      <c r="H32" s="59">
        <f>'Tabell 2.3 DOK32021'!H44</f>
        <v>6604.4613480557964</v>
      </c>
      <c r="I32" s="59">
        <f>'Tabell 2.3 DOK32021'!I44</f>
        <v>3233.6748115244955</v>
      </c>
      <c r="J32" s="59">
        <f>'Tabell 2.3 DOK32021'!J44</f>
        <v>5645.1892075992928</v>
      </c>
      <c r="K32" s="59">
        <f>'Tabell 2.3 DOK32021'!K44</f>
        <v>5852.6048809464955</v>
      </c>
      <c r="L32" s="59">
        <f>'Tabell 2.3 DOK32021'!L44</f>
        <v>5981.5854352730084</v>
      </c>
      <c r="M32" s="59">
        <f>'Tabell 2.3 DOK32021'!M44</f>
        <v>3529.4356091690443</v>
      </c>
      <c r="N32" s="59">
        <f>'Tabell 2.3 DOK32021'!N44</f>
        <v>9412.9277754803934</v>
      </c>
      <c r="O32" s="59">
        <f>'Tabell 2.3 DOK32021'!O44</f>
        <v>6024.4997843120482</v>
      </c>
      <c r="P32" s="59">
        <f>'Tabell 2.3 DOK32021'!P44</f>
        <v>4086.9437325038812</v>
      </c>
      <c r="Q32" s="59">
        <f>'Tabell 2.3 DOK32021'!Q44</f>
        <v>4865.626117128777</v>
      </c>
      <c r="R32" s="59">
        <f>'Tabell 2.3 DOK32021'!R44</f>
        <v>11488.538062002081</v>
      </c>
      <c r="S32" s="59">
        <f t="shared" ref="S32:S33" si="13">SUM(D32:R32)</f>
        <v>105777.118548945</v>
      </c>
      <c r="T32" s="34"/>
      <c r="U32" s="34"/>
      <c r="V32" s="34"/>
      <c r="W32" s="34"/>
      <c r="X32" s="34"/>
      <c r="Y32" s="34"/>
      <c r="Z32" s="34"/>
      <c r="AA32" s="34"/>
      <c r="AB32" s="34"/>
      <c r="AC32" s="34"/>
      <c r="AD32" s="34"/>
      <c r="AE32" s="34"/>
      <c r="AF32" s="34"/>
      <c r="AG32" s="34"/>
      <c r="AH32" s="34"/>
      <c r="AI32" s="34"/>
    </row>
    <row r="33" spans="1:35" ht="16.5" customHeight="1" x14ac:dyDescent="0.35">
      <c r="A33" s="57" t="str">
        <f t="shared" si="12"/>
        <v>Kompensasjon for forventet lønns- og prisutvikling</v>
      </c>
      <c r="B33" s="58"/>
      <c r="C33" s="58"/>
      <c r="D33" s="59">
        <f>'Tabell 2.2 DOK32021'!D88</f>
        <v>778.52845554742407</v>
      </c>
      <c r="E33" s="59">
        <f>'Tabell 2.2 DOK32021'!E88</f>
        <v>722.20422371229949</v>
      </c>
      <c r="F33" s="59">
        <f>'Tabell 2.2 DOK32021'!F88</f>
        <v>527.42455898336937</v>
      </c>
      <c r="G33" s="59">
        <f>'Tabell 2.2 DOK32021'!G88</f>
        <v>392.05680764972766</v>
      </c>
      <c r="H33" s="59">
        <f>'Tabell 2.2 DOK32021'!H88</f>
        <v>524.43633651464597</v>
      </c>
      <c r="I33" s="59">
        <f>'Tabell 2.2 DOK32021'!I88</f>
        <v>448.47953272251721</v>
      </c>
      <c r="J33" s="59">
        <f>'Tabell 2.2 DOK32021'!J88</f>
        <v>719.88355836325809</v>
      </c>
      <c r="K33" s="59">
        <f>'Tabell 2.2 DOK32021'!K88</f>
        <v>713.14148070253805</v>
      </c>
      <c r="L33" s="59">
        <f>'Tabell 2.2 DOK32021'!L88</f>
        <v>546.04872003907701</v>
      </c>
      <c r="M33" s="59">
        <f>'Tabell 2.2 DOK32021'!M88</f>
        <v>439.47640565146793</v>
      </c>
      <c r="N33" s="59">
        <f>'Tabell 2.2 DOK32021'!N88</f>
        <v>603.05918749088823</v>
      </c>
      <c r="O33" s="59">
        <f>'Tabell 2.2 DOK32021'!O88</f>
        <v>814.73802213054364</v>
      </c>
      <c r="P33" s="59">
        <f>'Tabell 2.2 DOK32021'!P88</f>
        <v>732.83809196595917</v>
      </c>
      <c r="Q33" s="59">
        <f>'Tabell 2.2 DOK32021'!Q88</f>
        <v>727.55345475349145</v>
      </c>
      <c r="R33" s="59">
        <f>'Tabell 2.2 DOK32021'!R88</f>
        <v>735.74689657692602</v>
      </c>
      <c r="S33" s="59">
        <f t="shared" si="13"/>
        <v>9425.6157328041318</v>
      </c>
      <c r="T33" s="34"/>
      <c r="U33" s="34"/>
      <c r="V33" s="34"/>
      <c r="W33" s="34"/>
      <c r="X33" s="34"/>
      <c r="Y33" s="34"/>
      <c r="Z33" s="34"/>
      <c r="AA33" s="34"/>
      <c r="AB33" s="34"/>
      <c r="AC33" s="34"/>
      <c r="AD33" s="34"/>
      <c r="AE33" s="34"/>
      <c r="AF33" s="34"/>
      <c r="AG33" s="34"/>
      <c r="AH33" s="34"/>
      <c r="AI33" s="34"/>
    </row>
    <row r="34" spans="1:35" ht="16.5" customHeight="1" thickBot="1" x14ac:dyDescent="0.4">
      <c r="A34" s="194" t="str">
        <f>A28</f>
        <v xml:space="preserve">Bydelsfordelt budsjett </v>
      </c>
      <c r="B34" s="195"/>
      <c r="C34" s="196"/>
      <c r="D34" s="197">
        <f>SUM(D31:D33)</f>
        <v>92872.358206928577</v>
      </c>
      <c r="E34" s="197">
        <f t="shared" ref="E34:S34" si="14">SUM(E31:E33)</f>
        <v>79460.395230021822</v>
      </c>
      <c r="F34" s="197">
        <f t="shared" si="14"/>
        <v>56374.737918262312</v>
      </c>
      <c r="G34" s="197">
        <f t="shared" si="14"/>
        <v>43663.553966470718</v>
      </c>
      <c r="H34" s="197">
        <f t="shared" si="14"/>
        <v>57162.460001357198</v>
      </c>
      <c r="I34" s="197">
        <f t="shared" si="14"/>
        <v>46469.099271448504</v>
      </c>
      <c r="J34" s="197">
        <f t="shared" si="14"/>
        <v>75045.170559286184</v>
      </c>
      <c r="K34" s="197">
        <f t="shared" si="14"/>
        <v>74602.619917262302</v>
      </c>
      <c r="L34" s="197">
        <f t="shared" si="14"/>
        <v>58623.114120807986</v>
      </c>
      <c r="M34" s="197">
        <f t="shared" si="14"/>
        <v>45896.918519964915</v>
      </c>
      <c r="N34" s="197">
        <f t="shared" si="14"/>
        <v>67550.519445148922</v>
      </c>
      <c r="O34" s="197">
        <f t="shared" si="14"/>
        <v>84568.873920216574</v>
      </c>
      <c r="P34" s="197">
        <f t="shared" si="14"/>
        <v>74735.79982233778</v>
      </c>
      <c r="Q34" s="197">
        <f t="shared" si="14"/>
        <v>75005.019642170184</v>
      </c>
      <c r="R34" s="197">
        <f t="shared" si="14"/>
        <v>82417.815872003848</v>
      </c>
      <c r="S34" s="197">
        <f t="shared" si="14"/>
        <v>1014448.4564136879</v>
      </c>
      <c r="T34" s="34"/>
      <c r="U34" s="34"/>
      <c r="V34" s="34"/>
      <c r="W34" s="34"/>
      <c r="X34" s="34"/>
      <c r="Y34" s="34"/>
      <c r="Z34" s="34"/>
      <c r="AA34" s="34"/>
      <c r="AB34" s="34"/>
      <c r="AC34" s="34"/>
      <c r="AD34" s="34"/>
      <c r="AE34" s="34"/>
      <c r="AF34" s="34"/>
      <c r="AG34" s="34"/>
      <c r="AH34" s="34"/>
      <c r="AI34" s="34"/>
    </row>
    <row r="35" spans="1:35" ht="16.5" customHeight="1" thickBot="1" x14ac:dyDescent="0.4">
      <c r="A35" s="63"/>
      <c r="B35" s="63"/>
      <c r="C35" s="63"/>
      <c r="D35" s="63"/>
      <c r="E35" s="63"/>
      <c r="F35" s="63"/>
      <c r="G35" s="63"/>
      <c r="H35" s="63"/>
      <c r="I35" s="63"/>
      <c r="J35" s="63"/>
      <c r="K35" s="63"/>
      <c r="L35" s="63"/>
      <c r="M35" s="63"/>
      <c r="N35" s="63"/>
      <c r="O35" s="63"/>
      <c r="P35" s="63"/>
      <c r="Q35" s="63"/>
      <c r="R35" s="63"/>
      <c r="S35" s="63"/>
      <c r="T35" s="34"/>
      <c r="U35" s="34"/>
      <c r="V35" s="34"/>
      <c r="W35" s="34"/>
      <c r="X35" s="34"/>
      <c r="Y35" s="34"/>
      <c r="Z35" s="34"/>
      <c r="AA35" s="34"/>
      <c r="AB35" s="34"/>
      <c r="AC35" s="34"/>
      <c r="AD35" s="34"/>
      <c r="AE35" s="34"/>
      <c r="AF35" s="34"/>
      <c r="AG35" s="34"/>
      <c r="AH35" s="34"/>
      <c r="AI35" s="34"/>
    </row>
    <row r="36" spans="1:35" ht="16.5" customHeight="1" x14ac:dyDescent="0.35">
      <c r="A36" s="346" t="str">
        <f>'Tabell 1.1 DOK32021'!A9</f>
        <v>FO3 Helse og omsorg</v>
      </c>
      <c r="B36" s="199"/>
      <c r="C36" s="199"/>
      <c r="D36" s="200"/>
      <c r="E36" s="200"/>
      <c r="F36" s="200"/>
      <c r="G36" s="200"/>
      <c r="H36" s="200"/>
      <c r="I36" s="200"/>
      <c r="J36" s="200"/>
      <c r="K36" s="200"/>
      <c r="L36" s="200"/>
      <c r="M36" s="200"/>
      <c r="N36" s="200"/>
      <c r="O36" s="200"/>
      <c r="P36" s="200"/>
      <c r="Q36" s="200"/>
      <c r="R36" s="200"/>
      <c r="S36" s="200"/>
      <c r="T36" s="34"/>
      <c r="U36" s="34"/>
      <c r="V36" s="34"/>
      <c r="W36" s="34"/>
      <c r="X36" s="34"/>
      <c r="Y36" s="34"/>
      <c r="Z36" s="34"/>
      <c r="AA36" s="34"/>
      <c r="AB36" s="34"/>
      <c r="AC36" s="34"/>
      <c r="AD36" s="34"/>
      <c r="AE36" s="34"/>
      <c r="AF36" s="34"/>
      <c r="AG36" s="34"/>
      <c r="AH36" s="34"/>
      <c r="AI36" s="34"/>
    </row>
    <row r="37" spans="1:35" ht="16.5" customHeight="1" x14ac:dyDescent="0.35">
      <c r="A37" s="57" t="str">
        <f>A31</f>
        <v>Kriteriefordelt</v>
      </c>
      <c r="B37" s="58"/>
      <c r="C37" s="58"/>
      <c r="D37" s="59">
        <f>'Tabell 1.1 DOK32021'!$B$9*'Tabell 3.1 DOK32021'!D68/100</f>
        <v>684750.12125321699</v>
      </c>
      <c r="E37" s="59">
        <f>'Tabell 1.1 DOK32021'!$B$9*'Tabell 3.1 DOK32021'!E68/100</f>
        <v>594863.84701844538</v>
      </c>
      <c r="F37" s="59">
        <f>'Tabell 1.1 DOK32021'!$B$9*'Tabell 3.1 DOK32021'!F68/100</f>
        <v>531668.98095296568</v>
      </c>
      <c r="G37" s="59">
        <f>'Tabell 1.1 DOK32021'!$B$9*'Tabell 3.1 DOK32021'!G68/100</f>
        <v>412009.25738290884</v>
      </c>
      <c r="H37" s="59">
        <f>'Tabell 1.1 DOK32021'!$B$9*'Tabell 3.1 DOK32021'!H68/100</f>
        <v>813174.30099157838</v>
      </c>
      <c r="I37" s="59">
        <f>'Tabell 1.1 DOK32021'!$B$9*'Tabell 3.1 DOK32021'!I68/100</f>
        <v>618982.19936155272</v>
      </c>
      <c r="J37" s="59">
        <f>'Tabell 1.1 DOK32021'!$B$9*'Tabell 3.1 DOK32021'!J68/100</f>
        <v>813947.86808514257</v>
      </c>
      <c r="K37" s="59">
        <f>'Tabell 1.1 DOK32021'!$B$9*'Tabell 3.1 DOK32021'!K68/100</f>
        <v>799688.75192846265</v>
      </c>
      <c r="L37" s="59">
        <f>'Tabell 1.1 DOK32021'!$B$9*'Tabell 3.1 DOK32021'!L68/100</f>
        <v>555300.72528897587</v>
      </c>
      <c r="M37" s="59">
        <f>'Tabell 1.1 DOK32021'!$B$9*'Tabell 3.1 DOK32021'!M68/100</f>
        <v>614112.46782882104</v>
      </c>
      <c r="N37" s="59">
        <f>'Tabell 1.1 DOK32021'!$B$9*'Tabell 3.1 DOK32021'!N68/100</f>
        <v>686641.66877065937</v>
      </c>
      <c r="O37" s="59">
        <f>'Tabell 1.1 DOK32021'!$B$9*'Tabell 3.1 DOK32021'!O68/100</f>
        <v>998637.2357523297</v>
      </c>
      <c r="P37" s="59">
        <f>'Tabell 1.1 DOK32021'!$B$9*'Tabell 3.1 DOK32021'!P68/100</f>
        <v>1059342.9354085627</v>
      </c>
      <c r="Q37" s="59">
        <f>'Tabell 1.1 DOK32021'!$B$9*'Tabell 3.1 DOK32021'!Q68/100</f>
        <v>947020.72841054981</v>
      </c>
      <c r="R37" s="59">
        <f>'Tabell 1.1 DOK32021'!$B$9*'Tabell 3.1 DOK32021'!R68/100</f>
        <v>647608.07633729151</v>
      </c>
      <c r="S37" s="59">
        <f>SUM(D37:R37)</f>
        <v>10777749.164771462</v>
      </c>
      <c r="T37" s="34"/>
      <c r="U37" s="34"/>
      <c r="V37" s="34"/>
      <c r="W37" s="34"/>
      <c r="X37" s="34"/>
      <c r="Y37" s="34"/>
      <c r="Z37" s="34"/>
      <c r="AA37" s="34"/>
      <c r="AB37" s="34"/>
      <c r="AC37" s="34"/>
      <c r="AD37" s="34"/>
      <c r="AE37" s="34"/>
      <c r="AF37" s="34"/>
      <c r="AG37" s="34"/>
      <c r="AH37" s="34"/>
      <c r="AI37" s="34"/>
    </row>
    <row r="38" spans="1:35" ht="16.5" customHeight="1" x14ac:dyDescent="0.35">
      <c r="A38" s="57" t="str">
        <f t="shared" ref="A38:A39" si="15">A32</f>
        <v>Særskilte tildelinger</v>
      </c>
      <c r="B38" s="58"/>
      <c r="C38" s="58"/>
      <c r="D38" s="59">
        <f>'Tabell 2.3 DOK32021'!D63</f>
        <v>22571.723359248994</v>
      </c>
      <c r="E38" s="59">
        <f>'Tabell 2.3 DOK32021'!E63</f>
        <v>25242.337332891075</v>
      </c>
      <c r="F38" s="59">
        <f>'Tabell 2.3 DOK32021'!F63</f>
        <v>14352.535206546167</v>
      </c>
      <c r="G38" s="59">
        <f>'Tabell 2.3 DOK32021'!G63</f>
        <v>15509.157555061724</v>
      </c>
      <c r="H38" s="59">
        <f>'Tabell 2.3 DOK32021'!H63</f>
        <v>20324.192187085402</v>
      </c>
      <c r="I38" s="59">
        <f>'Tabell 2.3 DOK32021'!I63</f>
        <v>11724.193003874378</v>
      </c>
      <c r="J38" s="59">
        <f>'Tabell 2.3 DOK32021'!J63</f>
        <v>22849.050107990635</v>
      </c>
      <c r="K38" s="59">
        <f>'Tabell 2.3 DOK32021'!K63</f>
        <v>19134.748312704636</v>
      </c>
      <c r="L38" s="59">
        <f>'Tabell 2.3 DOK32021'!L63</f>
        <v>13860.406125855225</v>
      </c>
      <c r="M38" s="59">
        <f>'Tabell 2.3 DOK32021'!M63</f>
        <v>12125.47871558348</v>
      </c>
      <c r="N38" s="59">
        <f>'Tabell 2.3 DOK32021'!N63</f>
        <v>14626.433513656717</v>
      </c>
      <c r="O38" s="59">
        <f>'Tabell 2.3 DOK32021'!O63</f>
        <v>27781.092486668647</v>
      </c>
      <c r="P38" s="59">
        <f>'Tabell 2.3 DOK32021'!P63</f>
        <v>28910.007499574909</v>
      </c>
      <c r="Q38" s="59">
        <f>'Tabell 2.3 DOK32021'!Q63</f>
        <v>19302.117681193846</v>
      </c>
      <c r="R38" s="59">
        <f>'Tabell 2.3 DOK32021'!R63</f>
        <v>18655.526912064164</v>
      </c>
      <c r="S38" s="59">
        <f t="shared" ref="S38:S39" si="16">SUM(D38:R38)</f>
        <v>286969</v>
      </c>
      <c r="T38" s="34"/>
      <c r="U38" s="34"/>
      <c r="V38" s="34"/>
      <c r="W38" s="34"/>
      <c r="X38" s="34"/>
      <c r="Y38" s="34"/>
      <c r="Z38" s="34"/>
      <c r="AA38" s="34"/>
      <c r="AB38" s="34"/>
      <c r="AC38" s="34"/>
      <c r="AD38" s="34"/>
      <c r="AE38" s="34"/>
      <c r="AF38" s="34"/>
      <c r="AG38" s="34"/>
      <c r="AH38" s="34"/>
      <c r="AI38" s="34"/>
    </row>
    <row r="39" spans="1:35" ht="16.5" customHeight="1" x14ac:dyDescent="0.35">
      <c r="A39" s="57" t="str">
        <f t="shared" si="15"/>
        <v>Kompensasjon for forventet lønns- og prisutvikling</v>
      </c>
      <c r="B39" s="58"/>
      <c r="C39" s="58"/>
      <c r="D39" s="59">
        <f>'Tabell 2.2 DOK32021'!D106</f>
        <v>8357.9383410054779</v>
      </c>
      <c r="E39" s="59">
        <f>'Tabell 2.2 DOK32021'!E106</f>
        <v>7260.80244509358</v>
      </c>
      <c r="F39" s="59">
        <f>'Tabell 2.2 DOK32021'!F106</f>
        <v>6489.4571358343192</v>
      </c>
      <c r="G39" s="59">
        <f>'Tabell 2.2 DOK32021'!G106</f>
        <v>5028.9118062914549</v>
      </c>
      <c r="H39" s="59">
        <f>'Tabell 2.2 DOK32021'!H106</f>
        <v>9925.4610656206769</v>
      </c>
      <c r="I39" s="59">
        <f>'Tabell 2.2 DOK32021'!I106</f>
        <v>7555.1867694094472</v>
      </c>
      <c r="J39" s="59">
        <f>'Tabell 2.2 DOK32021'!J106</f>
        <v>9934.9030881482649</v>
      </c>
      <c r="K39" s="59">
        <f>'Tabell 2.2 DOK32021'!K106</f>
        <v>9760.8588493292154</v>
      </c>
      <c r="L39" s="59">
        <f>'Tabell 2.2 DOK32021'!L106</f>
        <v>6777.9020092566043</v>
      </c>
      <c r="M39" s="59">
        <f>'Tabell 2.2 DOK32021'!M106</f>
        <v>7495.7476913800301</v>
      </c>
      <c r="N39" s="59">
        <f>'Tabell 2.2 DOK32021'!N106</f>
        <v>8381.0262339888814</v>
      </c>
      <c r="O39" s="59">
        <f>'Tabell 2.2 DOK32021'!O106</f>
        <v>12189.188701674746</v>
      </c>
      <c r="P39" s="59">
        <f>'Tabell 2.2 DOK32021'!P106</f>
        <v>12930.151687918256</v>
      </c>
      <c r="Q39" s="59">
        <f>'Tabell 2.2 DOK32021'!Q106</f>
        <v>11559.166782217324</v>
      </c>
      <c r="R39" s="59">
        <f>'Tabell 2.2 DOK32021'!R106</f>
        <v>7904.5891386745388</v>
      </c>
      <c r="S39" s="59">
        <f t="shared" si="16"/>
        <v>131551.29174584284</v>
      </c>
      <c r="T39" s="34"/>
      <c r="U39" s="34"/>
      <c r="V39" s="34"/>
      <c r="W39" s="34"/>
      <c r="X39" s="34"/>
      <c r="Y39" s="34"/>
      <c r="Z39" s="34"/>
      <c r="AA39" s="34"/>
      <c r="AB39" s="34"/>
      <c r="AC39" s="34"/>
      <c r="AD39" s="34"/>
      <c r="AE39" s="34"/>
      <c r="AF39" s="34"/>
      <c r="AG39" s="34"/>
      <c r="AH39" s="34"/>
      <c r="AI39" s="34"/>
    </row>
    <row r="40" spans="1:35" ht="16.5" customHeight="1" thickBot="1" x14ac:dyDescent="0.4">
      <c r="A40" s="201" t="str">
        <f>A34</f>
        <v xml:space="preserve">Bydelsfordelt budsjett </v>
      </c>
      <c r="B40" s="202"/>
      <c r="C40" s="202"/>
      <c r="D40" s="203">
        <f>SUM(D37:D39)</f>
        <v>715679.78295347141</v>
      </c>
      <c r="E40" s="203">
        <f t="shared" ref="E40:S40" si="17">SUM(E37:E39)</f>
        <v>627366.98679643008</v>
      </c>
      <c r="F40" s="203">
        <f t="shared" si="17"/>
        <v>552510.97329534614</v>
      </c>
      <c r="G40" s="203">
        <f t="shared" si="17"/>
        <v>432547.32674426201</v>
      </c>
      <c r="H40" s="203">
        <f t="shared" si="17"/>
        <v>843423.95424428442</v>
      </c>
      <c r="I40" s="203">
        <f t="shared" si="17"/>
        <v>638261.57913483656</v>
      </c>
      <c r="J40" s="203">
        <f t="shared" si="17"/>
        <v>846731.82128128142</v>
      </c>
      <c r="K40" s="203">
        <f t="shared" si="17"/>
        <v>828584.35909049644</v>
      </c>
      <c r="L40" s="203">
        <f t="shared" si="17"/>
        <v>575939.0334240878</v>
      </c>
      <c r="M40" s="203">
        <f t="shared" si="17"/>
        <v>633733.69423578447</v>
      </c>
      <c r="N40" s="203">
        <f t="shared" si="17"/>
        <v>709649.12851830502</v>
      </c>
      <c r="O40" s="203">
        <f t="shared" si="17"/>
        <v>1038607.516940673</v>
      </c>
      <c r="P40" s="203">
        <f t="shared" si="17"/>
        <v>1101183.0945960558</v>
      </c>
      <c r="Q40" s="203">
        <f t="shared" si="17"/>
        <v>977882.01287396101</v>
      </c>
      <c r="R40" s="203">
        <f t="shared" si="17"/>
        <v>674168.19238803023</v>
      </c>
      <c r="S40" s="203">
        <f t="shared" si="17"/>
        <v>11196269.456517305</v>
      </c>
      <c r="T40" s="34"/>
      <c r="U40" s="34"/>
      <c r="V40" s="34"/>
      <c r="W40" s="34"/>
      <c r="X40" s="34"/>
      <c r="Y40" s="34"/>
      <c r="Z40" s="34"/>
      <c r="AA40" s="34"/>
      <c r="AB40" s="34"/>
      <c r="AC40" s="34"/>
      <c r="AD40" s="34"/>
      <c r="AE40" s="34"/>
      <c r="AF40" s="34"/>
      <c r="AG40" s="34"/>
      <c r="AH40" s="34"/>
      <c r="AI40" s="34"/>
    </row>
    <row r="41" spans="1:35" ht="16.5" customHeight="1" thickBot="1" x14ac:dyDescent="0.4">
      <c r="A41" s="63"/>
      <c r="B41" s="63"/>
      <c r="C41" s="63"/>
      <c r="D41" s="63"/>
      <c r="E41" s="63"/>
      <c r="F41" s="63"/>
      <c r="G41" s="63"/>
      <c r="H41" s="63"/>
      <c r="I41" s="63"/>
      <c r="J41" s="63"/>
      <c r="K41" s="63"/>
      <c r="L41" s="63"/>
      <c r="M41" s="63"/>
      <c r="N41" s="63"/>
      <c r="O41" s="63"/>
      <c r="P41" s="63"/>
      <c r="Q41" s="63"/>
      <c r="R41" s="63"/>
      <c r="S41" s="63"/>
      <c r="T41" s="34"/>
      <c r="U41" s="34"/>
      <c r="V41" s="34"/>
      <c r="W41" s="34"/>
      <c r="X41" s="34"/>
      <c r="Y41" s="34"/>
      <c r="Z41" s="34"/>
      <c r="AA41" s="34"/>
      <c r="AB41" s="34"/>
      <c r="AC41" s="34"/>
      <c r="AD41" s="34"/>
      <c r="AE41" s="34"/>
      <c r="AF41" s="34"/>
      <c r="AG41" s="34"/>
      <c r="AH41" s="34"/>
      <c r="AI41" s="34"/>
    </row>
    <row r="42" spans="1:35" ht="16.5" customHeight="1" x14ac:dyDescent="0.35">
      <c r="A42" s="345" t="str">
        <f>'Tabell 1.1 DOK32021'!A10</f>
        <v>FO4A Sosiale tjenester</v>
      </c>
      <c r="B42" s="345"/>
      <c r="C42" s="345"/>
      <c r="D42" s="205"/>
      <c r="E42" s="205"/>
      <c r="F42" s="205"/>
      <c r="G42" s="205"/>
      <c r="H42" s="205"/>
      <c r="I42" s="205"/>
      <c r="J42" s="205"/>
      <c r="K42" s="205"/>
      <c r="L42" s="205"/>
      <c r="M42" s="205"/>
      <c r="N42" s="205"/>
      <c r="O42" s="205"/>
      <c r="P42" s="205"/>
      <c r="Q42" s="205"/>
      <c r="R42" s="205"/>
      <c r="S42" s="205"/>
      <c r="T42" s="34"/>
      <c r="U42" s="34"/>
      <c r="V42" s="34"/>
      <c r="W42" s="34"/>
      <c r="X42" s="34"/>
      <c r="Y42" s="34"/>
      <c r="Z42" s="34"/>
      <c r="AA42" s="34"/>
      <c r="AB42" s="34"/>
      <c r="AC42" s="34"/>
      <c r="AD42" s="34"/>
      <c r="AE42" s="34"/>
      <c r="AF42" s="34"/>
      <c r="AG42" s="34"/>
      <c r="AH42" s="34"/>
      <c r="AI42" s="34"/>
    </row>
    <row r="43" spans="1:35" ht="16.5" customHeight="1" x14ac:dyDescent="0.35">
      <c r="A43" s="57" t="str">
        <f>A37</f>
        <v>Kriteriefordelt</v>
      </c>
      <c r="B43" s="58"/>
      <c r="C43" s="58"/>
      <c r="D43" s="59">
        <f>'Tabell 1.1 DOK32021'!$B$10*'Tabell 3.1 DOK32021'!D83/100</f>
        <v>137519.0033172784</v>
      </c>
      <c r="E43" s="59">
        <f>'Tabell 1.1 DOK32021'!$B$10*'Tabell 3.1 DOK32021'!E83/100</f>
        <v>113039.84528079856</v>
      </c>
      <c r="F43" s="59">
        <f>'Tabell 1.1 DOK32021'!$B$10*'Tabell 3.1 DOK32021'!F83/100</f>
        <v>70151.012400745487</v>
      </c>
      <c r="G43" s="59">
        <f>'Tabell 1.1 DOK32021'!$B$10*'Tabell 3.1 DOK32021'!G83/100</f>
        <v>58666.588768906266</v>
      </c>
      <c r="H43" s="59">
        <f>'Tabell 1.1 DOK32021'!$B$10*'Tabell 3.1 DOK32021'!H83/100</f>
        <v>72274.933866424006</v>
      </c>
      <c r="I43" s="59">
        <f>'Tabell 1.1 DOK32021'!$B$10*'Tabell 3.1 DOK32021'!I83/100</f>
        <v>26160.566503107031</v>
      </c>
      <c r="J43" s="59">
        <f>'Tabell 1.1 DOK32021'!$B$10*'Tabell 3.1 DOK32021'!J83/100</f>
        <v>36755.778736369946</v>
      </c>
      <c r="K43" s="59">
        <f>'Tabell 1.1 DOK32021'!$B$10*'Tabell 3.1 DOK32021'!K83/100</f>
        <v>46467.712394149799</v>
      </c>
      <c r="L43" s="59">
        <f>'Tabell 1.1 DOK32021'!$B$10*'Tabell 3.1 DOK32021'!L83/100</f>
        <v>67593.695686889929</v>
      </c>
      <c r="M43" s="59">
        <f>'Tabell 1.1 DOK32021'!$B$10*'Tabell 3.1 DOK32021'!M83/100</f>
        <v>64677.608974925075</v>
      </c>
      <c r="N43" s="59">
        <f>'Tabell 1.1 DOK32021'!$B$10*'Tabell 3.1 DOK32021'!N83/100</f>
        <v>92336.646901201981</v>
      </c>
      <c r="O43" s="59">
        <f>'Tabell 1.1 DOK32021'!$B$10*'Tabell 3.1 DOK32021'!O83/100</f>
        <v>114398.49473135767</v>
      </c>
      <c r="P43" s="59">
        <f>'Tabell 1.1 DOK32021'!$B$10*'Tabell 3.1 DOK32021'!P83/100</f>
        <v>58991.109204797132</v>
      </c>
      <c r="Q43" s="59">
        <f>'Tabell 1.1 DOK32021'!$B$10*'Tabell 3.1 DOK32021'!Q83/100</f>
        <v>45199.632261305349</v>
      </c>
      <c r="R43" s="59">
        <f>'Tabell 1.1 DOK32021'!$B$10*'Tabell 3.1 DOK32021'!R83/100</f>
        <v>102462.00318206189</v>
      </c>
      <c r="S43" s="59">
        <f>SUM(D43:R43)</f>
        <v>1106694.6322103187</v>
      </c>
      <c r="T43" s="34"/>
      <c r="U43" s="34"/>
      <c r="V43" s="34"/>
      <c r="W43" s="34"/>
      <c r="X43" s="34"/>
      <c r="Y43" s="34"/>
      <c r="Z43" s="34"/>
      <c r="AA43" s="34"/>
      <c r="AB43" s="34"/>
      <c r="AC43" s="34"/>
      <c r="AD43" s="34"/>
      <c r="AE43" s="34"/>
      <c r="AF43" s="34"/>
      <c r="AG43" s="34"/>
      <c r="AH43" s="34"/>
      <c r="AI43" s="34"/>
    </row>
    <row r="44" spans="1:35" ht="16.5" customHeight="1" x14ac:dyDescent="0.35">
      <c r="A44" s="57" t="str">
        <f t="shared" ref="A44:A45" si="18">A38</f>
        <v>Særskilte tildelinger</v>
      </c>
      <c r="B44" s="58"/>
      <c r="C44" s="58"/>
      <c r="D44" s="66">
        <f>'Tabell 2.3 DOK32021'!D74</f>
        <v>14732.616212213332</v>
      </c>
      <c r="E44" s="66">
        <f>'Tabell 2.3 DOK32021'!E74</f>
        <v>15141.534782227158</v>
      </c>
      <c r="F44" s="66">
        <f>'Tabell 2.3 DOK32021'!F74</f>
        <v>9052.2284465905286</v>
      </c>
      <c r="G44" s="66">
        <f>'Tabell 2.3 DOK32021'!G74</f>
        <v>6230.4499916590794</v>
      </c>
      <c r="H44" s="66">
        <f>'Tabell 2.3 DOK32021'!H74</f>
        <v>7559.6893881704955</v>
      </c>
      <c r="I44" s="66">
        <f>'Tabell 2.3 DOK32021'!I74</f>
        <v>3455.3184742007852</v>
      </c>
      <c r="J44" s="66">
        <f>'Tabell 2.3 DOK32021'!J74</f>
        <v>4890.2403117886424</v>
      </c>
      <c r="K44" s="66">
        <f>'Tabell 2.3 DOK32021'!K74</f>
        <v>5038.8850398372415</v>
      </c>
      <c r="L44" s="66">
        <f>'Tabell 2.3 DOK32021'!L74</f>
        <v>7102.4342136360774</v>
      </c>
      <c r="M44" s="66">
        <f>'Tabell 2.3 DOK32021'!M74</f>
        <v>6817.5959534795084</v>
      </c>
      <c r="N44" s="66">
        <f>'Tabell 2.3 DOK32021'!N74</f>
        <v>11119.282500796491</v>
      </c>
      <c r="O44" s="66">
        <f>'Tabell 2.3 DOK32021'!O74</f>
        <v>12474.245289110262</v>
      </c>
      <c r="P44" s="66">
        <f>'Tabell 2.3 DOK32021'!P74</f>
        <v>7062.1485814044172</v>
      </c>
      <c r="Q44" s="66">
        <f>'Tabell 2.3 DOK32021'!Q74</f>
        <v>4915.0211858247703</v>
      </c>
      <c r="R44" s="66">
        <f>'Tabell 2.3 DOK32021'!R74</f>
        <v>11308.309629061216</v>
      </c>
      <c r="S44" s="59">
        <f t="shared" ref="S44:S45" si="19">SUM(D44:R44)</f>
        <v>126900</v>
      </c>
      <c r="T44" s="34"/>
      <c r="U44" s="34"/>
      <c r="V44" s="34"/>
      <c r="W44" s="34"/>
      <c r="X44" s="34"/>
      <c r="Y44" s="34"/>
      <c r="Z44" s="34"/>
      <c r="AA44" s="34"/>
      <c r="AB44" s="34"/>
      <c r="AC44" s="34"/>
      <c r="AD44" s="34"/>
      <c r="AE44" s="34"/>
      <c r="AF44" s="34"/>
      <c r="AG44" s="34"/>
      <c r="AH44" s="34"/>
      <c r="AI44" s="34"/>
    </row>
    <row r="45" spans="1:35" ht="16.5" customHeight="1" x14ac:dyDescent="0.35">
      <c r="A45" s="57" t="str">
        <f t="shared" si="18"/>
        <v>Kompensasjon for forventet lønns- og prisutvikling</v>
      </c>
      <c r="B45" s="58"/>
      <c r="C45" s="58"/>
      <c r="D45" s="59">
        <f>'Tabell 2.2 DOK32021'!D124</f>
        <v>1377.1490089559643</v>
      </c>
      <c r="E45" s="59">
        <f>'Tabell 2.2 DOK32021'!E124</f>
        <v>1132.0087198554324</v>
      </c>
      <c r="F45" s="59">
        <f>'Tabell 2.2 DOK32021'!F124</f>
        <v>702.50943414746223</v>
      </c>
      <c r="G45" s="59">
        <f>'Tabell 2.2 DOK32021'!G124</f>
        <v>587.5016007462242</v>
      </c>
      <c r="H45" s="59">
        <f>'Tabell 2.2 DOK32021'!H124</f>
        <v>723.77890433705568</v>
      </c>
      <c r="I45" s="59">
        <f>'Tabell 2.2 DOK32021'!I124</f>
        <v>261.97832564536833</v>
      </c>
      <c r="J45" s="59">
        <f>'Tabell 2.2 DOK32021'!J124</f>
        <v>368.08137813079054</v>
      </c>
      <c r="K45" s="59">
        <f>'Tabell 2.2 DOK32021'!K124</f>
        <v>465.33906244515271</v>
      </c>
      <c r="L45" s="59">
        <f>'Tabell 2.2 DOK32021'!L124</f>
        <v>676.89983770538117</v>
      </c>
      <c r="M45" s="59">
        <f>'Tabell 2.2 DOK32021'!M124</f>
        <v>647.69743055771755</v>
      </c>
      <c r="N45" s="59">
        <f>'Tabell 2.2 DOK32021'!N124</f>
        <v>924.68181635177757</v>
      </c>
      <c r="O45" s="59">
        <f>'Tabell 2.2 DOK32021'!O124</f>
        <v>1145.6145684961416</v>
      </c>
      <c r="P45" s="59">
        <f>'Tabell 2.2 DOK32021'!P124</f>
        <v>590.75142794022997</v>
      </c>
      <c r="Q45" s="59">
        <f>'Tabell 2.2 DOK32021'!Q124</f>
        <v>452.64019715310002</v>
      </c>
      <c r="R45" s="59">
        <f>'Tabell 2.2 DOK32021'!R124</f>
        <v>1026.0796161550597</v>
      </c>
      <c r="S45" s="59">
        <f t="shared" si="19"/>
        <v>11082.711328622856</v>
      </c>
      <c r="T45" s="34"/>
      <c r="U45" s="34"/>
      <c r="V45" s="34"/>
      <c r="W45" s="34"/>
      <c r="X45" s="34"/>
      <c r="Y45" s="34"/>
      <c r="Z45" s="34"/>
      <c r="AA45" s="34"/>
      <c r="AB45" s="34"/>
      <c r="AC45" s="34"/>
      <c r="AD45" s="34"/>
      <c r="AE45" s="34"/>
      <c r="AF45" s="34"/>
      <c r="AG45" s="34"/>
      <c r="AH45" s="34"/>
      <c r="AI45" s="34"/>
    </row>
    <row r="46" spans="1:35" ht="16.5" customHeight="1" thickBot="1" x14ac:dyDescent="0.4">
      <c r="A46" s="206" t="str">
        <f>A40</f>
        <v xml:space="preserve">Bydelsfordelt budsjett </v>
      </c>
      <c r="B46" s="207"/>
      <c r="C46" s="207"/>
      <c r="D46" s="208">
        <f>SUM(D43:D45)</f>
        <v>153628.76853844768</v>
      </c>
      <c r="E46" s="208">
        <f t="shared" ref="E46:S46" si="20">SUM(E43:E45)</f>
        <v>129313.38878288116</v>
      </c>
      <c r="F46" s="208">
        <f t="shared" si="20"/>
        <v>79905.750281483473</v>
      </c>
      <c r="G46" s="208">
        <f t="shared" si="20"/>
        <v>65484.54036131157</v>
      </c>
      <c r="H46" s="208">
        <f t="shared" si="20"/>
        <v>80558.402158931553</v>
      </c>
      <c r="I46" s="208">
        <f t="shared" si="20"/>
        <v>29877.863302953185</v>
      </c>
      <c r="J46" s="208">
        <f t="shared" si="20"/>
        <v>42014.100426289377</v>
      </c>
      <c r="K46" s="208">
        <f t="shared" si="20"/>
        <v>51971.936496432194</v>
      </c>
      <c r="L46" s="208">
        <f t="shared" si="20"/>
        <v>75373.029738231387</v>
      </c>
      <c r="M46" s="208">
        <f t="shared" si="20"/>
        <v>72142.902358962296</v>
      </c>
      <c r="N46" s="208">
        <f t="shared" si="20"/>
        <v>104380.61121835024</v>
      </c>
      <c r="O46" s="208">
        <f t="shared" si="20"/>
        <v>128018.35458896407</v>
      </c>
      <c r="P46" s="208">
        <f t="shared" si="20"/>
        <v>66644.00921414177</v>
      </c>
      <c r="Q46" s="208">
        <f t="shared" si="20"/>
        <v>50567.293644283222</v>
      </c>
      <c r="R46" s="208">
        <f t="shared" si="20"/>
        <v>114796.39242727816</v>
      </c>
      <c r="S46" s="208">
        <f t="shared" si="20"/>
        <v>1244677.3435389416</v>
      </c>
      <c r="T46" s="34"/>
      <c r="U46" s="34"/>
      <c r="V46" s="34"/>
      <c r="W46" s="34"/>
      <c r="X46" s="34"/>
      <c r="Y46" s="34"/>
      <c r="Z46" s="34"/>
      <c r="AA46" s="34"/>
      <c r="AB46" s="34"/>
      <c r="AC46" s="34"/>
      <c r="AD46" s="34"/>
      <c r="AE46" s="34"/>
      <c r="AF46" s="34"/>
      <c r="AG46" s="34"/>
      <c r="AH46" s="34"/>
      <c r="AI46" s="34"/>
    </row>
    <row r="47" spans="1:35" ht="16.5" customHeight="1" thickBot="1" x14ac:dyDescent="0.4">
      <c r="A47" s="63"/>
      <c r="B47" s="63"/>
      <c r="C47" s="63"/>
      <c r="D47" s="63"/>
      <c r="E47" s="63"/>
      <c r="F47" s="63"/>
      <c r="G47" s="63"/>
      <c r="H47" s="63"/>
      <c r="I47" s="63"/>
      <c r="J47" s="63"/>
      <c r="K47" s="63"/>
      <c r="L47" s="63"/>
      <c r="M47" s="63"/>
      <c r="N47" s="63"/>
      <c r="O47" s="63"/>
      <c r="P47" s="63"/>
      <c r="Q47" s="63"/>
      <c r="R47" s="63"/>
      <c r="S47" s="63"/>
      <c r="T47" s="34"/>
      <c r="U47" s="34"/>
      <c r="V47" s="34"/>
      <c r="W47" s="34"/>
      <c r="X47" s="34"/>
      <c r="Y47" s="34"/>
      <c r="Z47" s="34"/>
      <c r="AA47" s="34"/>
      <c r="AB47" s="34"/>
      <c r="AC47" s="34"/>
      <c r="AD47" s="34"/>
      <c r="AE47" s="34"/>
      <c r="AF47" s="34"/>
      <c r="AG47" s="34"/>
      <c r="AH47" s="34"/>
      <c r="AI47" s="34"/>
    </row>
    <row r="48" spans="1:35" ht="16.5" customHeight="1" x14ac:dyDescent="0.35">
      <c r="A48" s="345" t="str">
        <f>'Tabell 1.1 DOK32021'!A11</f>
        <v>FO4B Kvalifiseringsprogram (KVP)</v>
      </c>
      <c r="B48" s="345"/>
      <c r="C48" s="345"/>
      <c r="D48" s="205"/>
      <c r="E48" s="205"/>
      <c r="F48" s="205"/>
      <c r="G48" s="205"/>
      <c r="H48" s="205"/>
      <c r="I48" s="205"/>
      <c r="J48" s="205"/>
      <c r="K48" s="205"/>
      <c r="L48" s="205"/>
      <c r="M48" s="205"/>
      <c r="N48" s="205"/>
      <c r="O48" s="205"/>
      <c r="P48" s="205"/>
      <c r="Q48" s="205"/>
      <c r="R48" s="205"/>
      <c r="S48" s="205"/>
      <c r="T48" s="34"/>
      <c r="U48" s="34"/>
      <c r="V48" s="34"/>
      <c r="W48" s="34"/>
      <c r="X48" s="34"/>
      <c r="Y48" s="34"/>
      <c r="Z48" s="34"/>
      <c r="AA48" s="34"/>
      <c r="AB48" s="34"/>
      <c r="AC48" s="34"/>
      <c r="AD48" s="34"/>
      <c r="AE48" s="34"/>
      <c r="AF48" s="34"/>
      <c r="AG48" s="34"/>
      <c r="AH48" s="34"/>
      <c r="AI48" s="34"/>
    </row>
    <row r="49" spans="1:35" ht="16.5" customHeight="1" x14ac:dyDescent="0.35">
      <c r="A49" s="57" t="str">
        <f>A43</f>
        <v>Kriteriefordelt</v>
      </c>
      <c r="B49" s="58"/>
      <c r="C49" s="58"/>
      <c r="D49" s="59">
        <f>'Tabell 1.1 DOK32021'!$B$11*'Tabell 3.1 DOK32021'!D95/100</f>
        <v>65711.357196057099</v>
      </c>
      <c r="E49" s="59">
        <f>'Tabell 1.1 DOK32021'!$B$11*'Tabell 3.1 DOK32021'!E95/100</f>
        <v>55595.962192663588</v>
      </c>
      <c r="F49" s="59">
        <f>'Tabell 1.1 DOK32021'!$B$11*'Tabell 3.1 DOK32021'!F95/100</f>
        <v>36133.551484684787</v>
      </c>
      <c r="G49" s="59">
        <f>'Tabell 1.1 DOK32021'!$B$11*'Tabell 3.1 DOK32021'!G95/100</f>
        <v>30024.184268585774</v>
      </c>
      <c r="H49" s="59">
        <f>'Tabell 1.1 DOK32021'!$B$11*'Tabell 3.1 DOK32021'!H95/100</f>
        <v>30568.746261457054</v>
      </c>
      <c r="I49" s="59">
        <f>'Tabell 1.1 DOK32021'!$B$11*'Tabell 3.1 DOK32021'!I95/100</f>
        <v>7473.2179987600502</v>
      </c>
      <c r="J49" s="59">
        <f>'Tabell 1.1 DOK32021'!$B$11*'Tabell 3.1 DOK32021'!J95/100</f>
        <v>10348.243402848666</v>
      </c>
      <c r="K49" s="59">
        <f>'Tabell 1.1 DOK32021'!$B$11*'Tabell 3.1 DOK32021'!K95/100</f>
        <v>14298.611773364568</v>
      </c>
      <c r="L49" s="59">
        <f>'Tabell 1.1 DOK32021'!$B$11*'Tabell 3.1 DOK32021'!L95/100</f>
        <v>27782.313202817764</v>
      </c>
      <c r="M49" s="59">
        <f>'Tabell 1.1 DOK32021'!$B$11*'Tabell 3.1 DOK32021'!M95/100</f>
        <v>26124.510730284532</v>
      </c>
      <c r="N49" s="59">
        <f>'Tabell 1.1 DOK32021'!$B$11*'Tabell 3.1 DOK32021'!N95/100</f>
        <v>37737.125603278975</v>
      </c>
      <c r="O49" s="59">
        <f>'Tabell 1.1 DOK32021'!$B$11*'Tabell 3.1 DOK32021'!O95/100</f>
        <v>45773.856589540839</v>
      </c>
      <c r="P49" s="59">
        <f>'Tabell 1.1 DOK32021'!$B$11*'Tabell 3.1 DOK32021'!P95/100</f>
        <v>21358.86782323142</v>
      </c>
      <c r="Q49" s="59">
        <f>'Tabell 1.1 DOK32021'!$B$11*'Tabell 3.1 DOK32021'!Q95/100</f>
        <v>14327.447004154015</v>
      </c>
      <c r="R49" s="59">
        <f>'Tabell 1.1 DOK32021'!$B$11*'Tabell 3.1 DOK32021'!R95/100</f>
        <v>42933.470115629949</v>
      </c>
      <c r="S49" s="59">
        <f>SUM(D49:R49)</f>
        <v>466191.4656473592</v>
      </c>
      <c r="T49" s="34"/>
      <c r="U49" s="34"/>
      <c r="V49" s="34"/>
      <c r="W49" s="34"/>
      <c r="X49" s="34"/>
      <c r="Y49" s="34"/>
      <c r="Z49" s="34"/>
      <c r="AA49" s="34"/>
      <c r="AB49" s="34"/>
      <c r="AC49" s="34"/>
      <c r="AD49" s="34"/>
      <c r="AE49" s="34"/>
      <c r="AF49" s="34"/>
      <c r="AG49" s="34"/>
      <c r="AH49" s="34"/>
      <c r="AI49" s="34"/>
    </row>
    <row r="50" spans="1:35" ht="16.5" customHeight="1" x14ac:dyDescent="0.35">
      <c r="A50" s="57" t="str">
        <f t="shared" ref="A50:A51" si="21">A44</f>
        <v>Særskilte tildelinger</v>
      </c>
      <c r="B50" s="58"/>
      <c r="C50" s="58"/>
      <c r="D50" s="59">
        <f>'Tabell 2.3 DOK32021'!D78</f>
        <v>0</v>
      </c>
      <c r="E50" s="59">
        <f>'Tabell 2.3 DOK32021'!E78</f>
        <v>0</v>
      </c>
      <c r="F50" s="59">
        <f>'Tabell 2.3 DOK32021'!F78</f>
        <v>0</v>
      </c>
      <c r="G50" s="59">
        <f>'Tabell 2.3 DOK32021'!G78</f>
        <v>0</v>
      </c>
      <c r="H50" s="59">
        <f>'Tabell 2.3 DOK32021'!H78</f>
        <v>0</v>
      </c>
      <c r="I50" s="59">
        <f>'Tabell 2.3 DOK32021'!I78</f>
        <v>0</v>
      </c>
      <c r="J50" s="59">
        <f>'Tabell 2.3 DOK32021'!J78</f>
        <v>0</v>
      </c>
      <c r="K50" s="59">
        <f>'Tabell 2.3 DOK32021'!K78</f>
        <v>0</v>
      </c>
      <c r="L50" s="59">
        <f>'Tabell 2.3 DOK32021'!L78</f>
        <v>0</v>
      </c>
      <c r="M50" s="59">
        <f>'Tabell 2.3 DOK32021'!M78</f>
        <v>0</v>
      </c>
      <c r="N50" s="59">
        <f>'Tabell 2.3 DOK32021'!N78</f>
        <v>0</v>
      </c>
      <c r="O50" s="59">
        <f>'Tabell 2.3 DOK32021'!O78</f>
        <v>0</v>
      </c>
      <c r="P50" s="59">
        <f>'Tabell 2.3 DOK32021'!P78</f>
        <v>0</v>
      </c>
      <c r="Q50" s="59">
        <f>'Tabell 2.3 DOK32021'!Q78</f>
        <v>0</v>
      </c>
      <c r="R50" s="59">
        <f>'Tabell 2.3 DOK32021'!R78</f>
        <v>0</v>
      </c>
      <c r="S50" s="59">
        <f t="shared" ref="S50:S51" si="22">SUM(D50:R50)</f>
        <v>0</v>
      </c>
      <c r="T50" s="34"/>
      <c r="U50" s="34"/>
      <c r="V50" s="34"/>
      <c r="W50" s="34"/>
      <c r="X50" s="34"/>
      <c r="Y50" s="34"/>
      <c r="Z50" s="34"/>
      <c r="AA50" s="34"/>
      <c r="AB50" s="34"/>
      <c r="AC50" s="34"/>
      <c r="AD50" s="34"/>
      <c r="AE50" s="34"/>
      <c r="AF50" s="34"/>
      <c r="AG50" s="34"/>
      <c r="AH50" s="34"/>
      <c r="AI50" s="34"/>
    </row>
    <row r="51" spans="1:35" ht="16.5" customHeight="1" x14ac:dyDescent="0.35">
      <c r="A51" s="57" t="str">
        <f t="shared" si="21"/>
        <v>Kompensasjon for forventet lønns- og prisutvikling</v>
      </c>
      <c r="B51" s="58"/>
      <c r="C51" s="58"/>
      <c r="D51" s="59">
        <f>'Tabell 2.2 DOK32021'!D142</f>
        <v>680.3908419921313</v>
      </c>
      <c r="E51" s="59">
        <f>'Tabell 2.2 DOK32021'!E142</f>
        <v>575.65366386769472</v>
      </c>
      <c r="F51" s="59">
        <f>'Tabell 2.2 DOK32021'!F142</f>
        <v>374.13528753452505</v>
      </c>
      <c r="G51" s="59">
        <f>'Tabell 2.2 DOK32021'!G142</f>
        <v>310.87746298832701</v>
      </c>
      <c r="H51" s="59">
        <f>'Tabell 2.2 DOK32021'!H142</f>
        <v>316.51598589603577</v>
      </c>
      <c r="I51" s="59">
        <f>'Tabell 2.2 DOK32021'!I142</f>
        <v>77.379456208708461</v>
      </c>
      <c r="J51" s="59">
        <f>'Tabell 2.2 DOK32021'!J142</f>
        <v>107.14814519804493</v>
      </c>
      <c r="K51" s="59">
        <f>'Tabell 2.2 DOK32021'!K142</f>
        <v>148.05118808871399</v>
      </c>
      <c r="L51" s="59">
        <f>'Tabell 2.2 DOK32021'!L142</f>
        <v>287.66460288068004</v>
      </c>
      <c r="M51" s="59">
        <f>'Tabell 2.2 DOK32021'!M142</f>
        <v>270.49932630941476</v>
      </c>
      <c r="N51" s="59">
        <f>'Tabell 2.2 DOK32021'!N142</f>
        <v>390.73907097932289</v>
      </c>
      <c r="O51" s="59">
        <f>'Tabell 2.2 DOK32021'!O142</f>
        <v>473.95327314976697</v>
      </c>
      <c r="P51" s="59">
        <f>'Tabell 2.2 DOK32021'!P142</f>
        <v>221.15473918592349</v>
      </c>
      <c r="Q51" s="59">
        <f>'Tabell 2.2 DOK32021'!Q142</f>
        <v>148.34975484784107</v>
      </c>
      <c r="R51" s="59">
        <f>'Tabell 2.2 DOK32021'!R142</f>
        <v>444.54324378754814</v>
      </c>
      <c r="S51" s="59">
        <f t="shared" si="22"/>
        <v>4827.0560429146781</v>
      </c>
      <c r="T51" s="34"/>
      <c r="U51" s="34"/>
      <c r="V51" s="34"/>
      <c r="W51" s="34"/>
      <c r="X51" s="34"/>
      <c r="Y51" s="34"/>
      <c r="Z51" s="34"/>
      <c r="AA51" s="34"/>
      <c r="AB51" s="34"/>
      <c r="AC51" s="34"/>
      <c r="AD51" s="34"/>
      <c r="AE51" s="34"/>
      <c r="AF51" s="34"/>
      <c r="AG51" s="34"/>
      <c r="AH51" s="34"/>
      <c r="AI51" s="34"/>
    </row>
    <row r="52" spans="1:35" ht="16.5" customHeight="1" thickBot="1" x14ac:dyDescent="0.4">
      <c r="A52" s="206" t="str">
        <f>A46</f>
        <v xml:space="preserve">Bydelsfordelt budsjett </v>
      </c>
      <c r="B52" s="207"/>
      <c r="C52" s="207"/>
      <c r="D52" s="208">
        <f>SUM(D49:D51)</f>
        <v>66391.748038049234</v>
      </c>
      <c r="E52" s="208">
        <f t="shared" ref="E52:S52" si="23">SUM(E49:E51)</f>
        <v>56171.61585653128</v>
      </c>
      <c r="F52" s="208">
        <f t="shared" si="23"/>
        <v>36507.686772219313</v>
      </c>
      <c r="G52" s="208">
        <f t="shared" si="23"/>
        <v>30335.0617315741</v>
      </c>
      <c r="H52" s="208">
        <f t="shared" si="23"/>
        <v>30885.26224735309</v>
      </c>
      <c r="I52" s="208">
        <f t="shared" si="23"/>
        <v>7550.5974549687589</v>
      </c>
      <c r="J52" s="208">
        <f t="shared" si="23"/>
        <v>10455.391548046711</v>
      </c>
      <c r="K52" s="208">
        <f t="shared" si="23"/>
        <v>14446.662961453281</v>
      </c>
      <c r="L52" s="208">
        <f t="shared" si="23"/>
        <v>28069.977805698443</v>
      </c>
      <c r="M52" s="208">
        <f t="shared" si="23"/>
        <v>26395.010056593947</v>
      </c>
      <c r="N52" s="208">
        <f t="shared" si="23"/>
        <v>38127.864674258301</v>
      </c>
      <c r="O52" s="208">
        <f t="shared" si="23"/>
        <v>46247.809862690607</v>
      </c>
      <c r="P52" s="208">
        <f t="shared" si="23"/>
        <v>21580.022562417344</v>
      </c>
      <c r="Q52" s="208">
        <f t="shared" si="23"/>
        <v>14475.796759001856</v>
      </c>
      <c r="R52" s="208">
        <f t="shared" si="23"/>
        <v>43378.013359417499</v>
      </c>
      <c r="S52" s="208">
        <f t="shared" si="23"/>
        <v>471018.52169027389</v>
      </c>
      <c r="T52" s="34"/>
      <c r="U52" s="34"/>
      <c r="V52" s="34"/>
      <c r="W52" s="34"/>
      <c r="X52" s="34"/>
      <c r="Y52" s="34"/>
      <c r="Z52" s="34"/>
      <c r="AA52" s="34"/>
      <c r="AB52" s="34"/>
      <c r="AC52" s="34"/>
      <c r="AD52" s="34"/>
      <c r="AE52" s="34"/>
      <c r="AF52" s="34"/>
      <c r="AG52" s="34"/>
      <c r="AH52" s="34"/>
      <c r="AI52" s="34"/>
    </row>
    <row r="53" spans="1:35" ht="16.5" customHeight="1" thickBot="1" x14ac:dyDescent="0.4">
      <c r="A53" s="63"/>
      <c r="B53" s="63"/>
      <c r="C53" s="63"/>
      <c r="D53" s="64"/>
      <c r="E53" s="64"/>
      <c r="F53" s="64"/>
      <c r="G53" s="64"/>
      <c r="H53" s="64"/>
      <c r="I53" s="64"/>
      <c r="J53" s="64"/>
      <c r="K53" s="64"/>
      <c r="L53" s="64"/>
      <c r="M53" s="64"/>
      <c r="N53" s="64"/>
      <c r="O53" s="64"/>
      <c r="P53" s="64"/>
      <c r="Q53" s="64"/>
      <c r="R53" s="64"/>
      <c r="S53" s="64"/>
      <c r="T53" s="34"/>
      <c r="U53" s="34"/>
      <c r="V53" s="34"/>
      <c r="W53" s="34"/>
      <c r="X53" s="34"/>
      <c r="Y53" s="34"/>
      <c r="Z53" s="34"/>
      <c r="AA53" s="34"/>
      <c r="AB53" s="34"/>
      <c r="AC53" s="34"/>
      <c r="AD53" s="34"/>
      <c r="AE53" s="34"/>
      <c r="AF53" s="34"/>
      <c r="AG53" s="34"/>
      <c r="AH53" s="34"/>
      <c r="AI53" s="34"/>
    </row>
    <row r="54" spans="1:35" ht="16.5" customHeight="1" x14ac:dyDescent="0.35">
      <c r="A54" s="345" t="str">
        <f>'Tabell 1.1 DOK32021'!A12</f>
        <v>FO4C Økonomisk sosialhjelp</v>
      </c>
      <c r="B54" s="345"/>
      <c r="C54" s="345"/>
      <c r="D54" s="205"/>
      <c r="E54" s="205"/>
      <c r="F54" s="205"/>
      <c r="G54" s="205"/>
      <c r="H54" s="205"/>
      <c r="I54" s="205"/>
      <c r="J54" s="205"/>
      <c r="K54" s="205"/>
      <c r="L54" s="205"/>
      <c r="M54" s="205"/>
      <c r="N54" s="205"/>
      <c r="O54" s="205"/>
      <c r="P54" s="205"/>
      <c r="Q54" s="205"/>
      <c r="R54" s="205"/>
      <c r="S54" s="205"/>
      <c r="T54" s="34"/>
      <c r="U54" s="34"/>
      <c r="V54" s="34"/>
      <c r="W54" s="34"/>
      <c r="X54" s="34"/>
      <c r="Y54" s="34"/>
      <c r="Z54" s="34"/>
      <c r="AA54" s="34"/>
      <c r="AB54" s="34"/>
      <c r="AC54" s="34"/>
      <c r="AD54" s="34"/>
      <c r="AE54" s="34"/>
      <c r="AF54" s="34"/>
      <c r="AG54" s="34"/>
      <c r="AH54" s="34"/>
      <c r="AI54" s="34"/>
    </row>
    <row r="55" spans="1:35" ht="16.5" customHeight="1" x14ac:dyDescent="0.35">
      <c r="A55" s="57" t="str">
        <f>A49</f>
        <v>Kriteriefordelt</v>
      </c>
      <c r="B55" s="58"/>
      <c r="C55" s="58"/>
      <c r="D55" s="59">
        <f>'Tabell 1.1 DOK32021'!$B$12*'Tabell 3.1 DOK32021'!D99/100</f>
        <v>194868.72153822781</v>
      </c>
      <c r="E55" s="59">
        <f>'Tabell 1.1 DOK32021'!$B$12*'Tabell 3.1 DOK32021'!E99/100</f>
        <v>168271.01129686856</v>
      </c>
      <c r="F55" s="59">
        <f>'Tabell 1.1 DOK32021'!$B$12*'Tabell 3.1 DOK32021'!F99/100</f>
        <v>111051.17960990338</v>
      </c>
      <c r="G55" s="59">
        <f>'Tabell 1.1 DOK32021'!$B$12*'Tabell 3.1 DOK32021'!G99/100</f>
        <v>87976.978253871202</v>
      </c>
      <c r="H55" s="59">
        <f>'Tabell 1.1 DOK32021'!$B$12*'Tabell 3.1 DOK32021'!H99/100</f>
        <v>88259.574871500547</v>
      </c>
      <c r="I55" s="59">
        <f>'Tabell 1.1 DOK32021'!$B$12*'Tabell 3.1 DOK32021'!I99/100</f>
        <v>24702.257726149717</v>
      </c>
      <c r="J55" s="59">
        <f>'Tabell 1.1 DOK32021'!$B$12*'Tabell 3.1 DOK32021'!J99/100</f>
        <v>32237.331416843543</v>
      </c>
      <c r="K55" s="59">
        <f>'Tabell 1.1 DOK32021'!$B$12*'Tabell 3.1 DOK32021'!K99/100</f>
        <v>43693.343178893432</v>
      </c>
      <c r="L55" s="59">
        <f>'Tabell 1.1 DOK32021'!$B$12*'Tabell 3.1 DOK32021'!L99/100</f>
        <v>83172.967530283087</v>
      </c>
      <c r="M55" s="59">
        <f>'Tabell 1.1 DOK32021'!$B$12*'Tabell 3.1 DOK32021'!M99/100</f>
        <v>78456.143328457154</v>
      </c>
      <c r="N55" s="59">
        <f>'Tabell 1.1 DOK32021'!$B$12*'Tabell 3.1 DOK32021'!N99/100</f>
        <v>105380.56293048356</v>
      </c>
      <c r="O55" s="59">
        <f>'Tabell 1.1 DOK32021'!$B$12*'Tabell 3.1 DOK32021'!O99/100</f>
        <v>128393.79735213773</v>
      </c>
      <c r="P55" s="59">
        <f>'Tabell 1.1 DOK32021'!$B$12*'Tabell 3.1 DOK32021'!P99/100</f>
        <v>66844.708812155732</v>
      </c>
      <c r="Q55" s="59">
        <f>'Tabell 1.1 DOK32021'!$B$12*'Tabell 3.1 DOK32021'!Q99/100</f>
        <v>41834.504209766084</v>
      </c>
      <c r="R55" s="59">
        <f>'Tabell 1.1 DOK32021'!$B$12*'Tabell 3.1 DOK32021'!R99/100</f>
        <v>125714.91783479015</v>
      </c>
      <c r="S55" s="59">
        <f>SUM(D55:R55)</f>
        <v>1380857.9998903319</v>
      </c>
      <c r="T55" s="34"/>
      <c r="U55" s="34"/>
      <c r="V55" s="34"/>
      <c r="W55" s="34"/>
      <c r="X55" s="34"/>
      <c r="Y55" s="34"/>
      <c r="Z55" s="34"/>
      <c r="AA55" s="34"/>
      <c r="AB55" s="34"/>
      <c r="AC55" s="34"/>
      <c r="AD55" s="34"/>
      <c r="AE55" s="34"/>
      <c r="AF55" s="34"/>
      <c r="AG55" s="34"/>
      <c r="AH55" s="34"/>
      <c r="AI55" s="34"/>
    </row>
    <row r="56" spans="1:35" ht="16.5" customHeight="1" x14ac:dyDescent="0.35">
      <c r="A56" s="57" t="str">
        <f t="shared" ref="A56:A57" si="24">A50</f>
        <v>Særskilte tildelinger</v>
      </c>
      <c r="B56" s="58"/>
      <c r="C56" s="58"/>
      <c r="D56" s="59">
        <f>'Tabell 2.3 DOK32021'!D82</f>
        <v>0</v>
      </c>
      <c r="E56" s="59">
        <f>'Tabell 2.3 DOK32021'!E82</f>
        <v>3000</v>
      </c>
      <c r="F56" s="59">
        <f>'Tabell 2.3 DOK32021'!F82</f>
        <v>0</v>
      </c>
      <c r="G56" s="59">
        <f>'Tabell 2.3 DOK32021'!G82</f>
        <v>0</v>
      </c>
      <c r="H56" s="59">
        <f>'Tabell 2.3 DOK32021'!H82</f>
        <v>0</v>
      </c>
      <c r="I56" s="59">
        <f>'Tabell 2.3 DOK32021'!I82</f>
        <v>0</v>
      </c>
      <c r="J56" s="59">
        <f>'Tabell 2.3 DOK32021'!J82</f>
        <v>0</v>
      </c>
      <c r="K56" s="59">
        <f>'Tabell 2.3 DOK32021'!K82</f>
        <v>0</v>
      </c>
      <c r="L56" s="59">
        <f>'Tabell 2.3 DOK32021'!L82</f>
        <v>0</v>
      </c>
      <c r="M56" s="59">
        <f>'Tabell 2.3 DOK32021'!M82</f>
        <v>0</v>
      </c>
      <c r="N56" s="59">
        <f>'Tabell 2.3 DOK32021'!N82</f>
        <v>0</v>
      </c>
      <c r="O56" s="59">
        <f>'Tabell 2.3 DOK32021'!O82</f>
        <v>0</v>
      </c>
      <c r="P56" s="59">
        <f>'Tabell 2.3 DOK32021'!P82</f>
        <v>0</v>
      </c>
      <c r="Q56" s="59">
        <f>'Tabell 2.3 DOK32021'!Q82</f>
        <v>0</v>
      </c>
      <c r="R56" s="59">
        <f>'Tabell 2.3 DOK32021'!R82</f>
        <v>0</v>
      </c>
      <c r="S56" s="59">
        <f t="shared" ref="S56:S57" si="25">SUM(D56:R56)</f>
        <v>3000</v>
      </c>
      <c r="T56" s="34"/>
      <c r="U56" s="34"/>
      <c r="V56" s="34"/>
      <c r="W56" s="34"/>
      <c r="X56" s="34"/>
      <c r="Y56" s="34"/>
      <c r="Z56" s="34"/>
      <c r="AA56" s="34"/>
      <c r="AB56" s="34"/>
      <c r="AC56" s="34"/>
      <c r="AD56" s="34"/>
      <c r="AE56" s="34"/>
      <c r="AF56" s="34"/>
      <c r="AG56" s="34"/>
      <c r="AH56" s="34"/>
      <c r="AI56" s="34"/>
    </row>
    <row r="57" spans="1:35" ht="16.5" customHeight="1" x14ac:dyDescent="0.35">
      <c r="A57" s="57" t="str">
        <f t="shared" si="24"/>
        <v>Kompensasjon for forventet lønns- og prisutvikling</v>
      </c>
      <c r="B57" s="58"/>
      <c r="C57" s="58"/>
      <c r="D57" s="59">
        <f>'Tabell 2.2 DOK32021'!D160</f>
        <v>5257.9040188403997</v>
      </c>
      <c r="E57" s="59">
        <f>'Tabell 2.2 DOK32021'!E160</f>
        <v>4540.2505828960329</v>
      </c>
      <c r="F57" s="59">
        <f>'Tabell 2.2 DOK32021'!F160</f>
        <v>2996.3579529787899</v>
      </c>
      <c r="G57" s="59">
        <f>'Tabell 2.2 DOK32021'!G160</f>
        <v>2373.7750413460772</v>
      </c>
      <c r="H57" s="59">
        <f>'Tabell 2.2 DOK32021'!H160</f>
        <v>2381.3999997273659</v>
      </c>
      <c r="I57" s="59">
        <f>'Tabell 2.2 DOK32021'!I160</f>
        <v>666.51076246361413</v>
      </c>
      <c r="J57" s="59">
        <f>'Tabell 2.2 DOK32021'!J160</f>
        <v>869.82042615833666</v>
      </c>
      <c r="K57" s="59">
        <f>'Tabell 2.2 DOK32021'!K160</f>
        <v>1178.9239590808772</v>
      </c>
      <c r="L57" s="59">
        <f>'Tabell 2.2 DOK32021'!L160</f>
        <v>2244.1543044175428</v>
      </c>
      <c r="M57" s="59">
        <f>'Tabell 2.2 DOK32021'!M160</f>
        <v>2116.8860146110692</v>
      </c>
      <c r="N57" s="59">
        <f>'Tabell 2.2 DOK32021'!N160</f>
        <v>2843.3546490484773</v>
      </c>
      <c r="O57" s="59">
        <f>'Tabell 2.2 DOK32021'!O160</f>
        <v>3464.2925645691812</v>
      </c>
      <c r="P57" s="59">
        <f>'Tabell 2.2 DOK32021'!P160</f>
        <v>1803.5888998876751</v>
      </c>
      <c r="Q57" s="59">
        <f>'Tabell 2.2 DOK32021'!Q160</f>
        <v>1128.7691840661785</v>
      </c>
      <c r="R57" s="59">
        <f>'Tabell 2.2 DOK32021'!R160</f>
        <v>3392.0116399083818</v>
      </c>
      <c r="S57" s="59">
        <f t="shared" si="25"/>
        <v>37258</v>
      </c>
      <c r="T57" s="34"/>
      <c r="U57" s="34"/>
      <c r="V57" s="34"/>
      <c r="W57" s="34"/>
      <c r="X57" s="34"/>
      <c r="Y57" s="34"/>
      <c r="Z57" s="34"/>
      <c r="AA57" s="34"/>
      <c r="AB57" s="34"/>
      <c r="AC57" s="34"/>
      <c r="AD57" s="34"/>
      <c r="AE57" s="34"/>
      <c r="AF57" s="34"/>
      <c r="AG57" s="34"/>
      <c r="AH57" s="34"/>
      <c r="AI57" s="34"/>
    </row>
    <row r="58" spans="1:35" ht="16.5" customHeight="1" thickBot="1" x14ac:dyDescent="0.4">
      <c r="A58" s="206" t="str">
        <f>A52</f>
        <v xml:space="preserve">Bydelsfordelt budsjett </v>
      </c>
      <c r="B58" s="207"/>
      <c r="C58" s="207"/>
      <c r="D58" s="208">
        <f>SUM(D55:D57)</f>
        <v>200126.62555706821</v>
      </c>
      <c r="E58" s="208">
        <f t="shared" ref="E58:S58" si="26">SUM(E55:E57)</f>
        <v>175811.26187976458</v>
      </c>
      <c r="F58" s="208">
        <f t="shared" si="26"/>
        <v>114047.53756288218</v>
      </c>
      <c r="G58" s="208">
        <f t="shared" si="26"/>
        <v>90350.753295217277</v>
      </c>
      <c r="H58" s="208">
        <f t="shared" si="26"/>
        <v>90640.974871227911</v>
      </c>
      <c r="I58" s="208">
        <f t="shared" si="26"/>
        <v>25368.768488613332</v>
      </c>
      <c r="J58" s="208">
        <f t="shared" si="26"/>
        <v>33107.151843001877</v>
      </c>
      <c r="K58" s="208">
        <f t="shared" si="26"/>
        <v>44872.267137974311</v>
      </c>
      <c r="L58" s="208">
        <f t="shared" si="26"/>
        <v>85417.121834700636</v>
      </c>
      <c r="M58" s="208">
        <f t="shared" si="26"/>
        <v>80573.029343068221</v>
      </c>
      <c r="N58" s="208">
        <f t="shared" si="26"/>
        <v>108223.91757953203</v>
      </c>
      <c r="O58" s="208">
        <f t="shared" si="26"/>
        <v>131858.0899167069</v>
      </c>
      <c r="P58" s="208">
        <f t="shared" si="26"/>
        <v>68648.297712043408</v>
      </c>
      <c r="Q58" s="208">
        <f t="shared" si="26"/>
        <v>42963.273393832264</v>
      </c>
      <c r="R58" s="208">
        <f t="shared" si="26"/>
        <v>129106.92947469853</v>
      </c>
      <c r="S58" s="208">
        <f t="shared" si="26"/>
        <v>1421115.9998903319</v>
      </c>
      <c r="T58" s="34"/>
      <c r="U58" s="34"/>
      <c r="V58" s="34"/>
      <c r="W58" s="34"/>
      <c r="X58" s="34"/>
      <c r="Y58" s="34"/>
      <c r="Z58" s="34"/>
      <c r="AA58" s="34"/>
      <c r="AB58" s="34"/>
      <c r="AC58" s="34"/>
      <c r="AD58" s="34"/>
      <c r="AE58" s="34"/>
      <c r="AF58" s="34"/>
      <c r="AG58" s="34"/>
      <c r="AH58" s="34"/>
      <c r="AI58" s="34"/>
    </row>
    <row r="59" spans="1:35" ht="16.5" customHeight="1" x14ac:dyDescent="0.35">
      <c r="A59" s="67"/>
      <c r="B59" s="42"/>
      <c r="C59" s="42"/>
      <c r="D59" s="68"/>
      <c r="E59" s="68"/>
      <c r="F59" s="68"/>
      <c r="G59" s="68"/>
      <c r="H59" s="68"/>
      <c r="I59" s="68"/>
      <c r="J59" s="68"/>
      <c r="K59" s="68"/>
      <c r="L59" s="68"/>
      <c r="M59" s="68"/>
      <c r="N59" s="68"/>
      <c r="O59" s="68"/>
      <c r="P59" s="68"/>
      <c r="Q59" s="68"/>
      <c r="R59" s="68"/>
      <c r="S59" s="68"/>
      <c r="T59" s="34"/>
      <c r="U59" s="34"/>
      <c r="V59" s="34"/>
      <c r="W59" s="34"/>
      <c r="X59" s="34"/>
      <c r="Y59" s="34"/>
      <c r="Z59" s="34"/>
      <c r="AA59" s="34"/>
      <c r="AB59" s="34"/>
      <c r="AC59" s="34"/>
      <c r="AD59" s="34"/>
      <c r="AE59" s="34"/>
      <c r="AF59" s="34"/>
      <c r="AG59" s="34"/>
      <c r="AH59" s="34"/>
      <c r="AI59" s="34"/>
    </row>
    <row r="60" spans="1:35" ht="16.5" customHeight="1" thickBot="1" x14ac:dyDescent="0.4">
      <c r="A60" s="209" t="s">
        <v>207</v>
      </c>
      <c r="B60" s="207"/>
      <c r="C60" s="207"/>
      <c r="D60" s="208">
        <f>ROUND(D58,0)</f>
        <v>200127</v>
      </c>
      <c r="E60" s="208">
        <f t="shared" ref="E60:R60" si="27">ROUND(E58,0)</f>
        <v>175811</v>
      </c>
      <c r="F60" s="208">
        <f t="shared" si="27"/>
        <v>114048</v>
      </c>
      <c r="G60" s="208">
        <f t="shared" si="27"/>
        <v>90351</v>
      </c>
      <c r="H60" s="208">
        <f t="shared" si="27"/>
        <v>90641</v>
      </c>
      <c r="I60" s="208">
        <f t="shared" si="27"/>
        <v>25369</v>
      </c>
      <c r="J60" s="208">
        <f t="shared" si="27"/>
        <v>33107</v>
      </c>
      <c r="K60" s="208">
        <f t="shared" si="27"/>
        <v>44872</v>
      </c>
      <c r="L60" s="208">
        <f t="shared" si="27"/>
        <v>85417</v>
      </c>
      <c r="M60" s="208">
        <f t="shared" si="27"/>
        <v>80573</v>
      </c>
      <c r="N60" s="208">
        <f t="shared" si="27"/>
        <v>108224</v>
      </c>
      <c r="O60" s="208">
        <f t="shared" si="27"/>
        <v>131858</v>
      </c>
      <c r="P60" s="208">
        <f t="shared" si="27"/>
        <v>68648</v>
      </c>
      <c r="Q60" s="208">
        <f t="shared" si="27"/>
        <v>42963</v>
      </c>
      <c r="R60" s="208">
        <f t="shared" si="27"/>
        <v>129107</v>
      </c>
      <c r="S60" s="208">
        <f>SUM(D60:R60)</f>
        <v>1421116</v>
      </c>
      <c r="T60" s="34"/>
      <c r="U60" s="34"/>
      <c r="V60" s="34"/>
      <c r="W60" s="34"/>
      <c r="X60" s="34"/>
      <c r="Y60" s="34"/>
      <c r="Z60" s="34"/>
      <c r="AA60" s="34"/>
      <c r="AB60" s="34"/>
      <c r="AC60" s="34"/>
      <c r="AD60" s="34"/>
      <c r="AE60" s="34"/>
      <c r="AF60" s="34"/>
      <c r="AG60" s="34"/>
      <c r="AH60" s="34"/>
      <c r="AI60" s="34"/>
    </row>
    <row r="61" spans="1:35" ht="16.5" customHeight="1" thickBot="1" x14ac:dyDescent="0.4">
      <c r="A61" s="347"/>
      <c r="B61" s="347"/>
      <c r="C61" s="347"/>
      <c r="D61" s="314"/>
      <c r="E61" s="314"/>
      <c r="F61" s="314"/>
      <c r="G61" s="314"/>
      <c r="H61" s="314"/>
      <c r="I61" s="314"/>
      <c r="J61" s="314"/>
      <c r="K61" s="314"/>
      <c r="L61" s="314"/>
      <c r="M61" s="314"/>
      <c r="N61" s="314"/>
      <c r="O61" s="314"/>
      <c r="P61" s="314"/>
      <c r="Q61" s="314"/>
      <c r="R61" s="314"/>
      <c r="S61" s="347"/>
      <c r="T61" s="34"/>
      <c r="U61" s="34"/>
      <c r="V61" s="34"/>
      <c r="W61" s="34"/>
      <c r="X61" s="34"/>
      <c r="Y61" s="34"/>
      <c r="Z61" s="34"/>
      <c r="AA61" s="34"/>
      <c r="AB61" s="34"/>
      <c r="AC61" s="34"/>
      <c r="AD61" s="34"/>
      <c r="AE61" s="34"/>
      <c r="AF61" s="34"/>
      <c r="AG61" s="34"/>
      <c r="AH61" s="34"/>
      <c r="AI61" s="34"/>
    </row>
    <row r="62" spans="1:35" ht="16.5" customHeight="1" x14ac:dyDescent="0.35">
      <c r="A62" s="343" t="str">
        <f>'Tabell 1.1 DOK32021'!A13</f>
        <v>Inndekking av merforbruk</v>
      </c>
      <c r="B62" s="343"/>
      <c r="C62" s="343"/>
      <c r="D62" s="211"/>
      <c r="E62" s="211"/>
      <c r="F62" s="211"/>
      <c r="G62" s="211"/>
      <c r="H62" s="211"/>
      <c r="I62" s="211"/>
      <c r="J62" s="211"/>
      <c r="K62" s="211"/>
      <c r="L62" s="211"/>
      <c r="M62" s="211"/>
      <c r="N62" s="211"/>
      <c r="O62" s="211"/>
      <c r="P62" s="211"/>
      <c r="Q62" s="211"/>
      <c r="R62" s="211"/>
      <c r="S62" s="211"/>
      <c r="T62" s="34"/>
      <c r="U62" s="34"/>
      <c r="V62" s="34"/>
      <c r="W62" s="34"/>
      <c r="X62" s="34"/>
      <c r="Y62" s="34"/>
      <c r="Z62" s="34"/>
      <c r="AA62" s="34"/>
      <c r="AB62" s="34"/>
      <c r="AC62" s="34"/>
      <c r="AD62" s="34"/>
      <c r="AE62" s="34"/>
      <c r="AF62" s="34"/>
      <c r="AG62" s="34"/>
      <c r="AH62" s="34"/>
      <c r="AI62" s="34"/>
    </row>
    <row r="63" spans="1:35" ht="16.5" customHeight="1" x14ac:dyDescent="0.35">
      <c r="A63" s="57" t="str">
        <f t="shared" ref="A63" si="28">A56</f>
        <v>Særskilte tildelinger</v>
      </c>
      <c r="B63" s="58"/>
      <c r="C63" s="58"/>
      <c r="D63" s="59">
        <f>'Tabell 2.3 DOK32021'!D86</f>
        <v>0</v>
      </c>
      <c r="E63" s="59">
        <f>'Tabell 2.3 DOK32021'!E86</f>
        <v>0</v>
      </c>
      <c r="F63" s="59">
        <f>'Tabell 2.3 DOK32021'!F86</f>
        <v>0</v>
      </c>
      <c r="G63" s="59">
        <f>'Tabell 2.3 DOK32021'!G86</f>
        <v>0</v>
      </c>
      <c r="H63" s="59">
        <f>'Tabell 2.3 DOK32021'!H86</f>
        <v>0</v>
      </c>
      <c r="I63" s="59">
        <f>'Tabell 2.3 DOK32021'!I86</f>
        <v>0</v>
      </c>
      <c r="J63" s="59">
        <f>'Tabell 2.3 DOK32021'!J86</f>
        <v>-24909</v>
      </c>
      <c r="K63" s="59">
        <f>'Tabell 2.3 DOK32021'!K86</f>
        <v>0</v>
      </c>
      <c r="L63" s="59">
        <f>'Tabell 2.3 DOK32021'!L86</f>
        <v>0</v>
      </c>
      <c r="M63" s="59">
        <f>'Tabell 2.3 DOK32021'!M86</f>
        <v>0</v>
      </c>
      <c r="N63" s="59">
        <f>'Tabell 2.3 DOK32021'!N86</f>
        <v>0</v>
      </c>
      <c r="O63" s="59">
        <f>'Tabell 2.3 DOK32021'!O86</f>
        <v>0</v>
      </c>
      <c r="P63" s="59">
        <f>'Tabell 2.3 DOK32021'!P86</f>
        <v>0</v>
      </c>
      <c r="Q63" s="59">
        <f>'Tabell 2.3 DOK32021'!Q86</f>
        <v>0</v>
      </c>
      <c r="R63" s="59">
        <f>'Tabell 2.3 DOK32021'!R86</f>
        <v>0</v>
      </c>
      <c r="S63" s="59">
        <f>'Tabell 2.3 DOK32021'!S86</f>
        <v>-24909</v>
      </c>
      <c r="T63" s="34"/>
      <c r="U63" s="34"/>
      <c r="V63" s="34"/>
      <c r="W63" s="34"/>
      <c r="X63" s="34"/>
      <c r="Y63" s="34"/>
      <c r="Z63" s="34"/>
      <c r="AA63" s="34"/>
      <c r="AB63" s="34"/>
      <c r="AC63" s="34"/>
      <c r="AD63" s="34"/>
      <c r="AE63" s="34"/>
      <c r="AF63" s="34"/>
      <c r="AG63" s="34"/>
      <c r="AH63" s="34"/>
      <c r="AI63" s="34"/>
    </row>
    <row r="64" spans="1:35" ht="16.5" customHeight="1" thickBot="1" x14ac:dyDescent="0.4">
      <c r="A64" s="212" t="str">
        <f>A58</f>
        <v xml:space="preserve">Bydelsfordelt budsjett </v>
      </c>
      <c r="B64" s="212"/>
      <c r="C64" s="212"/>
      <c r="D64" s="213">
        <f t="shared" ref="D64:S64" si="29">SUM(D63:D63)</f>
        <v>0</v>
      </c>
      <c r="E64" s="213">
        <f t="shared" si="29"/>
        <v>0</v>
      </c>
      <c r="F64" s="213">
        <f t="shared" si="29"/>
        <v>0</v>
      </c>
      <c r="G64" s="213">
        <f t="shared" si="29"/>
        <v>0</v>
      </c>
      <c r="H64" s="213">
        <f t="shared" si="29"/>
        <v>0</v>
      </c>
      <c r="I64" s="213">
        <f t="shared" si="29"/>
        <v>0</v>
      </c>
      <c r="J64" s="213">
        <f t="shared" si="29"/>
        <v>-24909</v>
      </c>
      <c r="K64" s="213">
        <f t="shared" si="29"/>
        <v>0</v>
      </c>
      <c r="L64" s="213">
        <f t="shared" si="29"/>
        <v>0</v>
      </c>
      <c r="M64" s="213">
        <f t="shared" si="29"/>
        <v>0</v>
      </c>
      <c r="N64" s="213">
        <f t="shared" si="29"/>
        <v>0</v>
      </c>
      <c r="O64" s="213">
        <f t="shared" si="29"/>
        <v>0</v>
      </c>
      <c r="P64" s="213">
        <f t="shared" si="29"/>
        <v>0</v>
      </c>
      <c r="Q64" s="213">
        <f t="shared" si="29"/>
        <v>0</v>
      </c>
      <c r="R64" s="213">
        <f t="shared" si="29"/>
        <v>0</v>
      </c>
      <c r="S64" s="213">
        <f t="shared" si="29"/>
        <v>-24909</v>
      </c>
      <c r="T64" s="34"/>
      <c r="U64" s="34"/>
      <c r="V64" s="34"/>
      <c r="W64" s="34"/>
      <c r="X64" s="34"/>
      <c r="Y64" s="34"/>
      <c r="Z64" s="34"/>
      <c r="AA64" s="34"/>
      <c r="AB64" s="34"/>
      <c r="AC64" s="34"/>
      <c r="AD64" s="34"/>
      <c r="AE64" s="34"/>
      <c r="AF64" s="34"/>
      <c r="AG64" s="34"/>
      <c r="AH64" s="34"/>
      <c r="AI64" s="34"/>
    </row>
    <row r="65" spans="20:35" x14ac:dyDescent="0.35">
      <c r="T65" s="34"/>
      <c r="U65" s="34"/>
      <c r="V65" s="34"/>
      <c r="W65" s="34"/>
      <c r="X65" s="34"/>
      <c r="Y65" s="34"/>
      <c r="Z65" s="34"/>
      <c r="AA65" s="34"/>
      <c r="AB65" s="34"/>
      <c r="AC65" s="34"/>
      <c r="AD65" s="34"/>
      <c r="AE65" s="34"/>
      <c r="AF65" s="34"/>
      <c r="AG65" s="34"/>
      <c r="AH65" s="34"/>
      <c r="AI65" s="34"/>
    </row>
    <row r="66" spans="20:35" x14ac:dyDescent="0.35">
      <c r="T66" s="34"/>
      <c r="U66" s="34"/>
      <c r="V66" s="34"/>
      <c r="W66" s="34"/>
      <c r="X66" s="34"/>
      <c r="Y66" s="34"/>
      <c r="Z66" s="34"/>
      <c r="AA66" s="34"/>
      <c r="AB66" s="34"/>
      <c r="AC66" s="34"/>
      <c r="AD66" s="34"/>
      <c r="AE66" s="34"/>
      <c r="AF66" s="34"/>
      <c r="AG66" s="34"/>
      <c r="AH66" s="34"/>
      <c r="AI66" s="34"/>
    </row>
    <row r="67" spans="20:35" x14ac:dyDescent="0.35">
      <c r="T67" s="34"/>
      <c r="U67" s="34"/>
      <c r="V67" s="34"/>
      <c r="W67" s="34"/>
      <c r="X67" s="34"/>
      <c r="Y67" s="34"/>
      <c r="Z67" s="34"/>
      <c r="AA67" s="34"/>
      <c r="AB67" s="34"/>
      <c r="AC67" s="34"/>
      <c r="AD67" s="34"/>
      <c r="AE67" s="34"/>
      <c r="AF67" s="34"/>
      <c r="AG67" s="34"/>
      <c r="AH67" s="34"/>
      <c r="AI67" s="34"/>
    </row>
    <row r="68" spans="20:35" x14ac:dyDescent="0.35">
      <c r="T68" s="34"/>
      <c r="U68" s="34"/>
      <c r="V68" s="34"/>
      <c r="W68" s="34"/>
      <c r="X68" s="34"/>
      <c r="Y68" s="34"/>
      <c r="Z68" s="34"/>
      <c r="AA68" s="34"/>
      <c r="AB68" s="34"/>
      <c r="AC68" s="34"/>
      <c r="AD68" s="34"/>
      <c r="AE68" s="34"/>
      <c r="AF68" s="34"/>
      <c r="AG68" s="34"/>
      <c r="AH68" s="34"/>
      <c r="AI68" s="34"/>
    </row>
    <row r="69" spans="20:35" x14ac:dyDescent="0.35">
      <c r="T69" s="34"/>
      <c r="U69" s="34"/>
      <c r="V69" s="34"/>
      <c r="W69" s="34"/>
      <c r="X69" s="34"/>
      <c r="Y69" s="34"/>
      <c r="Z69" s="34"/>
      <c r="AA69" s="34"/>
      <c r="AB69" s="34"/>
      <c r="AC69" s="34"/>
      <c r="AD69" s="34"/>
      <c r="AE69" s="34"/>
      <c r="AF69" s="34"/>
      <c r="AG69" s="34"/>
      <c r="AH69" s="34"/>
      <c r="AI69" s="34"/>
    </row>
    <row r="70" spans="20:35" x14ac:dyDescent="0.35">
      <c r="T70" s="34"/>
      <c r="U70" s="34"/>
      <c r="V70" s="34"/>
      <c r="W70" s="34"/>
      <c r="X70" s="34"/>
      <c r="Y70" s="34"/>
      <c r="Z70" s="34"/>
      <c r="AA70" s="34"/>
      <c r="AB70" s="34"/>
      <c r="AC70" s="34"/>
      <c r="AD70" s="34"/>
      <c r="AE70" s="34"/>
      <c r="AF70" s="34"/>
      <c r="AG70" s="34"/>
      <c r="AH70" s="34"/>
      <c r="AI70" s="34"/>
    </row>
    <row r="71" spans="20:35" x14ac:dyDescent="0.35">
      <c r="T71" s="34"/>
      <c r="U71" s="34"/>
      <c r="V71" s="34"/>
      <c r="W71" s="34"/>
      <c r="X71" s="34"/>
      <c r="Y71" s="34"/>
      <c r="Z71" s="34"/>
      <c r="AA71" s="34"/>
      <c r="AB71" s="34"/>
      <c r="AC71" s="34"/>
      <c r="AD71" s="34"/>
      <c r="AE71" s="34"/>
      <c r="AF71" s="34"/>
      <c r="AG71" s="34"/>
      <c r="AH71" s="34"/>
      <c r="AI71" s="34"/>
    </row>
    <row r="72" spans="20:35" x14ac:dyDescent="0.35">
      <c r="T72" s="34"/>
      <c r="U72" s="34"/>
      <c r="V72" s="34"/>
      <c r="W72" s="34"/>
      <c r="X72" s="34"/>
      <c r="Y72" s="34"/>
      <c r="Z72" s="34"/>
      <c r="AA72" s="34"/>
      <c r="AB72" s="34"/>
      <c r="AC72" s="34"/>
      <c r="AD72" s="34"/>
      <c r="AE72" s="34"/>
      <c r="AF72" s="34"/>
      <c r="AG72" s="34"/>
      <c r="AH72" s="34"/>
      <c r="AI72" s="34"/>
    </row>
    <row r="73" spans="20:35" x14ac:dyDescent="0.35">
      <c r="T73" s="34"/>
      <c r="U73" s="34"/>
      <c r="V73" s="34"/>
      <c r="W73" s="34"/>
      <c r="X73" s="34"/>
      <c r="Y73" s="34"/>
      <c r="Z73" s="34"/>
      <c r="AA73" s="34"/>
      <c r="AB73" s="34"/>
      <c r="AC73" s="34"/>
      <c r="AD73" s="34"/>
      <c r="AE73" s="34"/>
      <c r="AF73" s="34"/>
      <c r="AG73" s="34"/>
      <c r="AH73" s="34"/>
      <c r="AI73" s="34"/>
    </row>
    <row r="74" spans="20:35" x14ac:dyDescent="0.35">
      <c r="T74" s="34"/>
      <c r="U74" s="34"/>
      <c r="V74" s="34"/>
      <c r="W74" s="34"/>
      <c r="X74" s="34"/>
      <c r="Y74" s="34"/>
      <c r="Z74" s="34"/>
      <c r="AA74" s="34"/>
      <c r="AB74" s="34"/>
      <c r="AC74" s="34"/>
      <c r="AD74" s="34"/>
      <c r="AE74" s="34"/>
      <c r="AF74" s="34"/>
      <c r="AG74" s="34"/>
      <c r="AH74" s="34"/>
      <c r="AI74" s="34"/>
    </row>
    <row r="75" spans="20:35" x14ac:dyDescent="0.35">
      <c r="T75" s="34"/>
      <c r="U75" s="34"/>
      <c r="V75" s="34"/>
      <c r="W75" s="34"/>
      <c r="X75" s="34"/>
      <c r="Y75" s="34"/>
      <c r="Z75" s="34"/>
      <c r="AA75" s="34"/>
      <c r="AB75" s="34"/>
      <c r="AC75" s="34"/>
      <c r="AD75" s="34"/>
      <c r="AE75" s="34"/>
      <c r="AF75" s="34"/>
      <c r="AG75" s="34"/>
      <c r="AH75" s="34"/>
      <c r="AI75" s="34"/>
    </row>
    <row r="76" spans="20:35" x14ac:dyDescent="0.35">
      <c r="T76" s="34"/>
      <c r="U76" s="34"/>
      <c r="V76" s="34"/>
      <c r="W76" s="34"/>
      <c r="X76" s="34"/>
      <c r="Y76" s="34"/>
      <c r="Z76" s="34"/>
      <c r="AA76" s="34"/>
      <c r="AB76" s="34"/>
      <c r="AC76" s="34"/>
      <c r="AD76" s="34"/>
      <c r="AE76" s="34"/>
      <c r="AF76" s="34"/>
      <c r="AG76" s="34"/>
      <c r="AH76" s="34"/>
      <c r="AI76" s="34"/>
    </row>
    <row r="77" spans="20:35" x14ac:dyDescent="0.35">
      <c r="T77" s="34"/>
      <c r="U77" s="34"/>
      <c r="V77" s="34"/>
      <c r="W77" s="34"/>
      <c r="X77" s="34"/>
      <c r="Y77" s="34"/>
      <c r="Z77" s="34"/>
      <c r="AA77" s="34"/>
      <c r="AB77" s="34"/>
      <c r="AC77" s="34"/>
      <c r="AD77" s="34"/>
      <c r="AE77" s="34"/>
      <c r="AF77" s="34"/>
      <c r="AG77" s="34"/>
      <c r="AH77" s="34"/>
      <c r="AI77" s="34"/>
    </row>
    <row r="78" spans="20:35" x14ac:dyDescent="0.35">
      <c r="T78" s="34"/>
      <c r="U78" s="34"/>
      <c r="V78" s="34"/>
      <c r="W78" s="34"/>
      <c r="X78" s="34"/>
      <c r="Y78" s="34"/>
      <c r="Z78" s="34"/>
      <c r="AA78" s="34"/>
      <c r="AB78" s="34"/>
      <c r="AC78" s="34"/>
      <c r="AD78" s="34"/>
      <c r="AE78" s="34"/>
      <c r="AF78" s="34"/>
      <c r="AG78" s="34"/>
      <c r="AH78" s="34"/>
      <c r="AI78" s="34"/>
    </row>
    <row r="79" spans="20:35" x14ac:dyDescent="0.35">
      <c r="T79" s="34"/>
      <c r="U79" s="34"/>
      <c r="V79" s="34"/>
      <c r="W79" s="34"/>
      <c r="X79" s="34"/>
      <c r="Y79" s="34"/>
      <c r="Z79" s="34"/>
      <c r="AA79" s="34"/>
      <c r="AB79" s="34"/>
      <c r="AC79" s="34"/>
      <c r="AD79" s="34"/>
      <c r="AE79" s="34"/>
      <c r="AF79" s="34"/>
      <c r="AG79" s="34"/>
      <c r="AH79" s="34"/>
      <c r="AI79" s="34"/>
    </row>
  </sheetData>
  <pageMargins left="0.51181102362204722" right="0.39370078740157483" top="0.74803149606299213" bottom="0.74803149606299213" header="0.31496062992125984" footer="0.31496062992125984"/>
  <pageSetup paperSize="9" scale="61" orientation="portrait" r:id="rId1"/>
  <ignoredErrors>
    <ignoredError sqref="D6:S6"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D380"/>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375" t="s">
        <v>192</v>
      </c>
      <c r="B1" s="347"/>
      <c r="C1" s="347"/>
      <c r="D1" s="347"/>
      <c r="E1" s="347"/>
      <c r="F1" s="347"/>
      <c r="G1" s="347"/>
      <c r="H1" s="347"/>
      <c r="I1" s="347"/>
      <c r="J1" s="347"/>
      <c r="K1" s="347"/>
      <c r="L1" s="347"/>
      <c r="M1" s="347"/>
      <c r="N1" s="347"/>
      <c r="O1" s="347"/>
      <c r="P1" s="347"/>
      <c r="Q1" s="347"/>
      <c r="R1" s="347"/>
      <c r="S1" s="347"/>
    </row>
    <row r="2" spans="1:19" ht="54.75" customHeight="1" x14ac:dyDescent="0.35">
      <c r="A2" s="352"/>
      <c r="B2" s="352"/>
      <c r="C2" s="352"/>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19" ht="16.5" customHeight="1" thickBot="1" x14ac:dyDescent="0.4">
      <c r="A3" s="62"/>
      <c r="B3" s="62"/>
      <c r="C3" s="62"/>
      <c r="D3" s="62"/>
      <c r="E3" s="62"/>
      <c r="F3" s="62"/>
      <c r="G3" s="62"/>
      <c r="H3" s="62"/>
      <c r="I3" s="62"/>
      <c r="J3" s="62"/>
      <c r="K3" s="62"/>
      <c r="L3" s="62"/>
      <c r="M3" s="62"/>
      <c r="N3" s="62"/>
      <c r="O3" s="62"/>
      <c r="P3" s="62"/>
      <c r="Q3" s="62"/>
      <c r="R3" s="62"/>
      <c r="S3" s="62"/>
    </row>
    <row r="4" spans="1:19" ht="16.5" customHeight="1" x14ac:dyDescent="0.35">
      <c r="A4" s="174" t="s">
        <v>136</v>
      </c>
      <c r="B4" s="175"/>
      <c r="C4" s="175"/>
      <c r="D4" s="176"/>
      <c r="E4" s="176"/>
      <c r="F4" s="176"/>
      <c r="G4" s="176"/>
      <c r="H4" s="176"/>
      <c r="I4" s="176"/>
      <c r="J4" s="176"/>
      <c r="K4" s="176"/>
      <c r="L4" s="176"/>
      <c r="M4" s="176"/>
      <c r="N4" s="176"/>
      <c r="O4" s="176"/>
      <c r="P4" s="176"/>
      <c r="Q4" s="176"/>
      <c r="R4" s="176"/>
      <c r="S4" s="176"/>
    </row>
    <row r="5" spans="1:19" ht="16.5" customHeight="1" x14ac:dyDescent="0.35">
      <c r="A5" s="69" t="str">
        <f>A25</f>
        <v>Bydelsfordelt Dok3 2020</v>
      </c>
      <c r="B5" s="69"/>
      <c r="C5" s="69"/>
      <c r="D5" s="69">
        <f t="shared" ref="D5:R5" si="0">D148+D130+D112+D94+D58+D76+D43+D25+D168</f>
        <v>2038991.1004257048</v>
      </c>
      <c r="E5" s="69">
        <f t="shared" si="0"/>
        <v>1800123.1922927536</v>
      </c>
      <c r="F5" s="69">
        <f t="shared" si="0"/>
        <v>1465768.9871479939</v>
      </c>
      <c r="G5" s="69">
        <f t="shared" si="0"/>
        <v>1102196.7900642185</v>
      </c>
      <c r="H5" s="69">
        <f t="shared" si="0"/>
        <v>1612976.7005595346</v>
      </c>
      <c r="I5" s="69">
        <f t="shared" si="0"/>
        <v>1126728.2719621025</v>
      </c>
      <c r="J5" s="69">
        <f t="shared" si="0"/>
        <v>1566069.5909687323</v>
      </c>
      <c r="K5" s="69">
        <f t="shared" si="0"/>
        <v>1792699.5885288608</v>
      </c>
      <c r="L5" s="69">
        <f t="shared" si="0"/>
        <v>1267509.8986421383</v>
      </c>
      <c r="M5" s="69">
        <f t="shared" si="0"/>
        <v>1256607.9840444967</v>
      </c>
      <c r="N5" s="69">
        <f t="shared" si="0"/>
        <v>1445428.390981649</v>
      </c>
      <c r="O5" s="69">
        <f t="shared" si="0"/>
        <v>2142283.6134077255</v>
      </c>
      <c r="P5" s="69">
        <f t="shared" si="0"/>
        <v>2030777.2672393534</v>
      </c>
      <c r="Q5" s="69">
        <f t="shared" si="0"/>
        <v>1799821.2738629743</v>
      </c>
      <c r="R5" s="69">
        <f t="shared" si="0"/>
        <v>1604419.3497620919</v>
      </c>
      <c r="S5" s="69">
        <f>SUM(D5:R5)</f>
        <v>24052401.999890331</v>
      </c>
    </row>
    <row r="6" spans="1:19" ht="16.5" customHeight="1" x14ac:dyDescent="0.35">
      <c r="A6" s="65" t="str">
        <f t="shared" ref="A6:A15" si="1">A26</f>
        <v>Effekt av oppdaterte kriterieandeler</v>
      </c>
      <c r="B6" s="65"/>
      <c r="C6" s="65"/>
      <c r="D6" s="63">
        <f t="shared" ref="D6:R8" si="2">D26+D59+D77+D95+D113+D131+D149</f>
        <v>18733.318599967271</v>
      </c>
      <c r="E6" s="63">
        <f t="shared" si="2"/>
        <v>12334.034150526215</v>
      </c>
      <c r="F6" s="63">
        <f t="shared" si="2"/>
        <v>-9200.6512304062853</v>
      </c>
      <c r="G6" s="63">
        <f t="shared" si="2"/>
        <v>4789.8257372264252</v>
      </c>
      <c r="H6" s="63">
        <f t="shared" si="2"/>
        <v>2760.840348928094</v>
      </c>
      <c r="I6" s="63">
        <f t="shared" si="2"/>
        <v>22522.014666769952</v>
      </c>
      <c r="J6" s="63">
        <f t="shared" si="2"/>
        <v>-3541.1282382198328</v>
      </c>
      <c r="K6" s="63">
        <f t="shared" si="2"/>
        <v>8902.36909465401</v>
      </c>
      <c r="L6" s="63">
        <f t="shared" si="2"/>
        <v>7303.0297828068278</v>
      </c>
      <c r="M6" s="63">
        <f t="shared" si="2"/>
        <v>-11041.661923269992</v>
      </c>
      <c r="N6" s="63">
        <f t="shared" si="2"/>
        <v>11723.356031685986</v>
      </c>
      <c r="O6" s="63">
        <f t="shared" si="2"/>
        <v>-12372.088894815068</v>
      </c>
      <c r="P6" s="63">
        <f t="shared" si="2"/>
        <v>-50197.224615226725</v>
      </c>
      <c r="Q6" s="63">
        <f t="shared" si="2"/>
        <v>-17982.428702583293</v>
      </c>
      <c r="R6" s="63">
        <f t="shared" si="2"/>
        <v>15266.395191956704</v>
      </c>
      <c r="S6" s="63">
        <f>SUM(D6:R6)</f>
        <v>2.8740032576024532E-10</v>
      </c>
    </row>
    <row r="7" spans="1:19" ht="16.5" customHeight="1" x14ac:dyDescent="0.35">
      <c r="A7" s="63" t="str">
        <f t="shared" si="1"/>
        <v>Effekt av oppdaterte regnskapsandeler</v>
      </c>
      <c r="B7" s="63"/>
      <c r="C7" s="63"/>
      <c r="D7" s="63">
        <f t="shared" si="2"/>
        <v>-5052.4049010626459</v>
      </c>
      <c r="E7" s="63">
        <f t="shared" si="2"/>
        <v>1437.4993268964397</v>
      </c>
      <c r="F7" s="63">
        <f t="shared" si="2"/>
        <v>-1357.081060644618</v>
      </c>
      <c r="G7" s="63">
        <f t="shared" si="2"/>
        <v>-836.03611145457546</v>
      </c>
      <c r="H7" s="63">
        <f t="shared" si="2"/>
        <v>3706.650113278818</v>
      </c>
      <c r="I7" s="63">
        <f t="shared" si="2"/>
        <v>1199.0484078760996</v>
      </c>
      <c r="J7" s="63">
        <f t="shared" si="2"/>
        <v>-5027.3522188631187</v>
      </c>
      <c r="K7" s="63">
        <f t="shared" si="2"/>
        <v>1351.3521539846156</v>
      </c>
      <c r="L7" s="63">
        <f t="shared" si="2"/>
        <v>-22.029968021452078</v>
      </c>
      <c r="M7" s="63">
        <f t="shared" si="2"/>
        <v>-3831.0513101778952</v>
      </c>
      <c r="N7" s="63">
        <f t="shared" si="2"/>
        <v>-1234.5317885709267</v>
      </c>
      <c r="O7" s="63">
        <f t="shared" si="2"/>
        <v>3151.1359103456134</v>
      </c>
      <c r="P7" s="63">
        <f t="shared" si="2"/>
        <v>478.6718563366955</v>
      </c>
      <c r="Q7" s="63">
        <f t="shared" si="2"/>
        <v>1722.3723402318042</v>
      </c>
      <c r="R7" s="63">
        <f t="shared" si="2"/>
        <v>4313.7573595137146</v>
      </c>
      <c r="S7" s="63">
        <f t="shared" ref="S7:S8" si="3">SUM(D7:R7)</f>
        <v>1.096685682568932E-4</v>
      </c>
    </row>
    <row r="8" spans="1:19" ht="16.5" customHeight="1" x14ac:dyDescent="0.35">
      <c r="A8" s="70" t="str">
        <f t="shared" si="1"/>
        <v>Effekt av endringer i fordelingssystemet</v>
      </c>
      <c r="B8" s="70"/>
      <c r="C8" s="70"/>
      <c r="D8" s="70">
        <f t="shared" si="2"/>
        <v>0</v>
      </c>
      <c r="E8" s="70">
        <f t="shared" si="2"/>
        <v>0</v>
      </c>
      <c r="F8" s="70">
        <f t="shared" si="2"/>
        <v>0</v>
      </c>
      <c r="G8" s="70">
        <f t="shared" si="2"/>
        <v>0</v>
      </c>
      <c r="H8" s="70">
        <f t="shared" si="2"/>
        <v>0</v>
      </c>
      <c r="I8" s="70">
        <f t="shared" si="2"/>
        <v>0</v>
      </c>
      <c r="J8" s="70">
        <f t="shared" si="2"/>
        <v>0</v>
      </c>
      <c r="K8" s="70">
        <f t="shared" si="2"/>
        <v>0</v>
      </c>
      <c r="L8" s="70">
        <f t="shared" si="2"/>
        <v>0</v>
      </c>
      <c r="M8" s="70">
        <f t="shared" si="2"/>
        <v>0</v>
      </c>
      <c r="N8" s="70">
        <f t="shared" si="2"/>
        <v>0</v>
      </c>
      <c r="O8" s="70">
        <f t="shared" si="2"/>
        <v>0</v>
      </c>
      <c r="P8" s="70">
        <f t="shared" si="2"/>
        <v>0</v>
      </c>
      <c r="Q8" s="70">
        <f t="shared" si="2"/>
        <v>0</v>
      </c>
      <c r="R8" s="70">
        <f t="shared" si="2"/>
        <v>0</v>
      </c>
      <c r="S8" s="70">
        <f t="shared" si="3"/>
        <v>0</v>
      </c>
    </row>
    <row r="9" spans="1:19" ht="16.5" customHeight="1" x14ac:dyDescent="0.35">
      <c r="A9" s="61" t="str">
        <f t="shared" si="1"/>
        <v>Reelle endringer</v>
      </c>
      <c r="B9" s="61"/>
      <c r="C9" s="61"/>
      <c r="D9" s="61">
        <f>SUM(D10:D15)</f>
        <v>16874.889406000202</v>
      </c>
      <c r="E9" s="61">
        <f t="shared" ref="E9:R9" si="4">SUM(E10:E15)</f>
        <v>9609.0406278457613</v>
      </c>
      <c r="F9" s="61">
        <f t="shared" si="4"/>
        <v>10448.507153299568</v>
      </c>
      <c r="G9" s="61">
        <f t="shared" si="4"/>
        <v>6411.464774605176</v>
      </c>
      <c r="H9" s="61">
        <f t="shared" si="4"/>
        <v>7902.9506703090628</v>
      </c>
      <c r="I9" s="61">
        <f t="shared" si="4"/>
        <v>19661.218505856774</v>
      </c>
      <c r="J9" s="61">
        <f t="shared" si="4"/>
        <v>27943.935797618782</v>
      </c>
      <c r="K9" s="61">
        <f t="shared" si="4"/>
        <v>5285.3959660358578</v>
      </c>
      <c r="L9" s="61">
        <f t="shared" si="4"/>
        <v>43263.077128201337</v>
      </c>
      <c r="M9" s="61">
        <f t="shared" si="4"/>
        <v>8624.3249685584506</v>
      </c>
      <c r="N9" s="61">
        <f t="shared" si="4"/>
        <v>26585.06480445082</v>
      </c>
      <c r="O9" s="61">
        <f t="shared" si="4"/>
        <v>25711.64813742389</v>
      </c>
      <c r="P9" s="61">
        <f t="shared" si="4"/>
        <v>18202.922955466434</v>
      </c>
      <c r="Q9" s="61">
        <f t="shared" si="4"/>
        <v>49740.334574334905</v>
      </c>
      <c r="R9" s="61">
        <f t="shared" si="4"/>
        <v>13960.419682679692</v>
      </c>
      <c r="S9" s="61">
        <f>SUM(D9:R9)</f>
        <v>290225.19515268668</v>
      </c>
    </row>
    <row r="10" spans="1:19" ht="16.5" customHeight="1" x14ac:dyDescent="0.35">
      <c r="A10" s="63" t="str">
        <f t="shared" si="1"/>
        <v xml:space="preserve"> - herav justering for demografiske forhold</v>
      </c>
      <c r="B10" s="63"/>
      <c r="C10" s="63"/>
      <c r="D10" s="63">
        <f t="shared" ref="D10:R14" si="5">D153+D135+D117+D99+D63+D81+D45+D30</f>
        <v>11911.649172962936</v>
      </c>
      <c r="E10" s="63">
        <f t="shared" si="5"/>
        <v>10152.888027009261</v>
      </c>
      <c r="F10" s="63">
        <f t="shared" si="5"/>
        <v>8956.4623462480813</v>
      </c>
      <c r="G10" s="63">
        <f t="shared" si="5"/>
        <v>6728.7840913328973</v>
      </c>
      <c r="H10" s="63">
        <f t="shared" si="5"/>
        <v>12887.016701336835</v>
      </c>
      <c r="I10" s="63">
        <f t="shared" si="5"/>
        <v>9712.273221753383</v>
      </c>
      <c r="J10" s="63">
        <f t="shared" si="5"/>
        <v>12850.940714351525</v>
      </c>
      <c r="K10" s="63">
        <f t="shared" si="5"/>
        <v>12696.752547387407</v>
      </c>
      <c r="L10" s="63">
        <f t="shared" si="5"/>
        <v>9259.0157452175663</v>
      </c>
      <c r="M10" s="63">
        <f t="shared" si="5"/>
        <v>10213.920500836601</v>
      </c>
      <c r="N10" s="63">
        <f t="shared" si="5"/>
        <v>11614.113949425768</v>
      </c>
      <c r="O10" s="63">
        <f t="shared" si="5"/>
        <v>16677.839480362629</v>
      </c>
      <c r="P10" s="63">
        <f t="shared" si="5"/>
        <v>17014.689894543244</v>
      </c>
      <c r="Q10" s="63">
        <f t="shared" si="5"/>
        <v>15022.617639530157</v>
      </c>
      <c r="R10" s="63">
        <f t="shared" si="5"/>
        <v>11301.035967701711</v>
      </c>
      <c r="S10" s="63">
        <f>SUM(D10:R10)</f>
        <v>177000</v>
      </c>
    </row>
    <row r="11" spans="1:19" ht="16.5" customHeight="1" x14ac:dyDescent="0.35">
      <c r="A11" s="63" t="str">
        <f t="shared" si="1"/>
        <v xml:space="preserve"> - herav justering for andre aktivitetsnøytrale forhold</v>
      </c>
      <c r="B11" s="63"/>
      <c r="C11" s="63"/>
      <c r="D11" s="63">
        <f t="shared" si="5"/>
        <v>6143.1728795675963</v>
      </c>
      <c r="E11" s="63">
        <f t="shared" si="5"/>
        <v>5587.4454657906908</v>
      </c>
      <c r="F11" s="63">
        <f t="shared" si="5"/>
        <v>4722.4742168420889</v>
      </c>
      <c r="G11" s="63">
        <f t="shared" si="5"/>
        <v>3718.3689576167562</v>
      </c>
      <c r="H11" s="63">
        <f t="shared" si="5"/>
        <v>5745.9352680966986</v>
      </c>
      <c r="I11" s="63">
        <f t="shared" si="5"/>
        <v>4407.0517306086203</v>
      </c>
      <c r="J11" s="63">
        <f t="shared" si="5"/>
        <v>6084.0320180943763</v>
      </c>
      <c r="K11" s="63">
        <f t="shared" si="5"/>
        <v>6677.8614536726081</v>
      </c>
      <c r="L11" s="63">
        <f t="shared" si="5"/>
        <v>4231.2258585350182</v>
      </c>
      <c r="M11" s="63">
        <f t="shared" si="5"/>
        <v>3892.2163905701136</v>
      </c>
      <c r="N11" s="63">
        <f t="shared" si="5"/>
        <v>4407.3103558554531</v>
      </c>
      <c r="O11" s="63">
        <f t="shared" si="5"/>
        <v>6851.6774457075517</v>
      </c>
      <c r="P11" s="63">
        <f t="shared" si="5"/>
        <v>7030.9744089564956</v>
      </c>
      <c r="Q11" s="63">
        <f t="shared" si="5"/>
        <v>6737.6427281783526</v>
      </c>
      <c r="R11" s="63">
        <f t="shared" si="5"/>
        <v>4832.6108219075759</v>
      </c>
      <c r="S11" s="63">
        <f t="shared" ref="S11:S15" si="6">SUM(D11:R11)</f>
        <v>81070</v>
      </c>
    </row>
    <row r="12" spans="1:19" ht="16.5" customHeight="1" x14ac:dyDescent="0.35">
      <c r="A12" s="63" t="str">
        <f t="shared" si="1"/>
        <v xml:space="preserve"> - herav justering for engangstiltak</v>
      </c>
      <c r="B12" s="63"/>
      <c r="C12" s="63"/>
      <c r="D12" s="63">
        <f t="shared" si="5"/>
        <v>-127.10039022990418</v>
      </c>
      <c r="E12" s="63">
        <f t="shared" si="5"/>
        <v>-159.0836789586242</v>
      </c>
      <c r="F12" s="63">
        <f t="shared" si="5"/>
        <v>-16.932429278847849</v>
      </c>
      <c r="G12" s="63">
        <f t="shared" si="5"/>
        <v>4.5571910390808625</v>
      </c>
      <c r="H12" s="63">
        <f t="shared" si="5"/>
        <v>273.54820762041084</v>
      </c>
      <c r="I12" s="63">
        <f t="shared" si="5"/>
        <v>155.93712758063606</v>
      </c>
      <c r="J12" s="63">
        <f t="shared" si="5"/>
        <v>66.980215595058667</v>
      </c>
      <c r="K12" s="63">
        <f t="shared" si="5"/>
        <v>59.579989156855049</v>
      </c>
      <c r="L12" s="63">
        <f t="shared" si="5"/>
        <v>-12.572460677267827</v>
      </c>
      <c r="M12" s="63">
        <f t="shared" si="5"/>
        <v>160.51874146829095</v>
      </c>
      <c r="N12" s="63">
        <f t="shared" si="5"/>
        <v>60.992291184201463</v>
      </c>
      <c r="O12" s="63">
        <f t="shared" si="5"/>
        <v>154.84334546464356</v>
      </c>
      <c r="P12" s="63">
        <f t="shared" si="5"/>
        <v>303.69167459181142</v>
      </c>
      <c r="Q12" s="63">
        <f t="shared" si="5"/>
        <v>194.65991730875714</v>
      </c>
      <c r="R12" s="63">
        <f t="shared" si="5"/>
        <v>-119.6197418651027</v>
      </c>
      <c r="S12" s="63">
        <f t="shared" si="6"/>
        <v>999.99999999999932</v>
      </c>
    </row>
    <row r="13" spans="1:19" ht="16.5" customHeight="1" x14ac:dyDescent="0.35">
      <c r="A13" s="63" t="str">
        <f t="shared" si="1"/>
        <v xml:space="preserve"> - herav justering for oppgaveendringer mellom sektorer</v>
      </c>
      <c r="B13" s="63"/>
      <c r="C13" s="63"/>
      <c r="D13" s="63">
        <f t="shared" si="5"/>
        <v>671.00950551296933</v>
      </c>
      <c r="E13" s="63">
        <f t="shared" si="5"/>
        <v>551.56602982448339</v>
      </c>
      <c r="F13" s="63">
        <f t="shared" si="5"/>
        <v>342.29448299342141</v>
      </c>
      <c r="G13" s="63">
        <f t="shared" si="5"/>
        <v>286.25744639185041</v>
      </c>
      <c r="H13" s="63">
        <f t="shared" si="5"/>
        <v>352.6579342841876</v>
      </c>
      <c r="I13" s="63">
        <f t="shared" si="5"/>
        <v>127.64773136618167</v>
      </c>
      <c r="J13" s="63">
        <f t="shared" si="5"/>
        <v>179.34595452043175</v>
      </c>
      <c r="K13" s="63">
        <f t="shared" si="5"/>
        <v>226.7343128133312</v>
      </c>
      <c r="L13" s="63">
        <f t="shared" si="5"/>
        <v>329.81632519551175</v>
      </c>
      <c r="M13" s="63">
        <f t="shared" si="5"/>
        <v>315.5875869453223</v>
      </c>
      <c r="N13" s="63">
        <f t="shared" si="5"/>
        <v>450.54695193617988</v>
      </c>
      <c r="O13" s="63">
        <f t="shared" si="5"/>
        <v>558.1954168473211</v>
      </c>
      <c r="P13" s="63">
        <f t="shared" si="5"/>
        <v>287.84090970937888</v>
      </c>
      <c r="Q13" s="63">
        <f t="shared" si="5"/>
        <v>220.54684924564074</v>
      </c>
      <c r="R13" s="63">
        <f t="shared" si="5"/>
        <v>499.95256241378877</v>
      </c>
      <c r="S13" s="63">
        <f t="shared" si="6"/>
        <v>5400.0000000000009</v>
      </c>
    </row>
    <row r="14" spans="1:19" ht="16.5" customHeight="1" x14ac:dyDescent="0.35">
      <c r="A14" s="63" t="str">
        <f t="shared" si="1"/>
        <v xml:space="preserve"> - herav uspesifiserte rammeendringer</v>
      </c>
      <c r="B14" s="63"/>
      <c r="C14" s="63"/>
      <c r="D14" s="63">
        <f t="shared" si="5"/>
        <v>1417.8249996798224</v>
      </c>
      <c r="E14" s="63">
        <f t="shared" si="5"/>
        <v>1236.4445775748</v>
      </c>
      <c r="F14" s="63">
        <f t="shared" si="5"/>
        <v>1019.7527566867151</v>
      </c>
      <c r="G14" s="63">
        <f t="shared" si="5"/>
        <v>766.34283198786034</v>
      </c>
      <c r="H14" s="63">
        <f t="shared" si="5"/>
        <v>1179.2617621898632</v>
      </c>
      <c r="I14" s="63">
        <f t="shared" si="5"/>
        <v>867.02369187755073</v>
      </c>
      <c r="J14" s="63">
        <f t="shared" si="5"/>
        <v>1210.9785400297244</v>
      </c>
      <c r="K14" s="63">
        <f t="shared" si="5"/>
        <v>1326.4125104949542</v>
      </c>
      <c r="L14" s="63">
        <f t="shared" si="5"/>
        <v>930.03251310407427</v>
      </c>
      <c r="M14" s="63">
        <f t="shared" si="5"/>
        <v>885.27215135302436</v>
      </c>
      <c r="N14" s="63">
        <f t="shared" si="5"/>
        <v>1044.0998675579808</v>
      </c>
      <c r="O14" s="63">
        <f t="shared" si="5"/>
        <v>1564.0341232419539</v>
      </c>
      <c r="P14" s="63">
        <f t="shared" si="5"/>
        <v>1483.2617622899861</v>
      </c>
      <c r="Q14" s="63">
        <f t="shared" si="5"/>
        <v>1367.9238127986853</v>
      </c>
      <c r="R14" s="63">
        <f t="shared" si="5"/>
        <v>1156.5292518201099</v>
      </c>
      <c r="S14" s="63">
        <f t="shared" si="6"/>
        <v>17455.195152687105</v>
      </c>
    </row>
    <row r="15" spans="1:19" ht="16.5" customHeight="1" x14ac:dyDescent="0.35">
      <c r="A15" s="70" t="str">
        <f t="shared" si="1"/>
        <v xml:space="preserve"> - herav spesifiserte rammeendringer</v>
      </c>
      <c r="B15" s="70"/>
      <c r="C15" s="70"/>
      <c r="D15" s="70">
        <f t="shared" ref="D15:R15" si="7">D158+D140+D122+D104+D68+D86+D50+D35+D169</f>
        <v>-3141.6667614932144</v>
      </c>
      <c r="E15" s="70">
        <f t="shared" si="7"/>
        <v>-7760.2197933948501</v>
      </c>
      <c r="F15" s="70">
        <f t="shared" si="7"/>
        <v>-4575.5442201918922</v>
      </c>
      <c r="G15" s="70">
        <f t="shared" si="7"/>
        <v>-5092.8457437632696</v>
      </c>
      <c r="H15" s="70">
        <f t="shared" si="7"/>
        <v>-12535.46920321893</v>
      </c>
      <c r="I15" s="70">
        <f t="shared" si="7"/>
        <v>4391.2850026704036</v>
      </c>
      <c r="J15" s="70">
        <f>J158+J140+J122+J104+J68+J86+J50+J35+J169</f>
        <v>7551.6583550276628</v>
      </c>
      <c r="K15" s="70">
        <f t="shared" si="7"/>
        <v>-15701.944847489298</v>
      </c>
      <c r="L15" s="70">
        <f t="shared" si="7"/>
        <v>28525.559146826436</v>
      </c>
      <c r="M15" s="70">
        <f t="shared" si="7"/>
        <v>-6843.1904026149023</v>
      </c>
      <c r="N15" s="70">
        <f t="shared" si="7"/>
        <v>9008.0013884912369</v>
      </c>
      <c r="O15" s="70">
        <f t="shared" si="7"/>
        <v>-94.941674200205398</v>
      </c>
      <c r="P15" s="70">
        <f t="shared" si="7"/>
        <v>-7917.5356946244783</v>
      </c>
      <c r="Q15" s="70">
        <f t="shared" si="7"/>
        <v>26196.943627273307</v>
      </c>
      <c r="R15" s="70">
        <f t="shared" si="7"/>
        <v>-3710.0891792983907</v>
      </c>
      <c r="S15" s="70">
        <f t="shared" si="6"/>
        <v>8299.9999999996126</v>
      </c>
    </row>
    <row r="16" spans="1:19" ht="16.5" customHeight="1" x14ac:dyDescent="0.35">
      <c r="A16" s="70" t="str">
        <f>A36</f>
        <v>Vridningseffekter knyttet til endringer i særskilte tildelinger</v>
      </c>
      <c r="B16" s="70"/>
      <c r="C16" s="70"/>
      <c r="D16" s="70">
        <f>D159+D141+D123+D105+D69+D87+D51+D36</f>
        <v>4234.9165388021247</v>
      </c>
      <c r="E16" s="70">
        <f t="shared" ref="E16:R16" si="8">E159+E141+E123+E105+E69+E87+E51+E36</f>
        <v>-1883.8815835166606</v>
      </c>
      <c r="F16" s="70">
        <f t="shared" si="8"/>
        <v>313.38553112186855</v>
      </c>
      <c r="G16" s="70">
        <f t="shared" si="8"/>
        <v>-1769.3511542475244</v>
      </c>
      <c r="H16" s="70">
        <f t="shared" si="8"/>
        <v>-2641.1789065065423</v>
      </c>
      <c r="I16" s="70">
        <f t="shared" si="8"/>
        <v>-1294.1019602278084</v>
      </c>
      <c r="J16" s="70">
        <f t="shared" si="8"/>
        <v>3893.0863947849557</v>
      </c>
      <c r="K16" s="70">
        <f t="shared" si="8"/>
        <v>-9295.7965493965312</v>
      </c>
      <c r="L16" s="70">
        <f t="shared" si="8"/>
        <v>1730.2955133713185</v>
      </c>
      <c r="M16" s="70">
        <f t="shared" si="8"/>
        <v>29.569589452441505</v>
      </c>
      <c r="N16" s="70">
        <f t="shared" si="8"/>
        <v>6066.1988373996901</v>
      </c>
      <c r="O16" s="70">
        <f t="shared" si="8"/>
        <v>1324.1026975893765</v>
      </c>
      <c r="P16" s="70">
        <f t="shared" si="8"/>
        <v>1957.48936149574</v>
      </c>
      <c r="Q16" s="70">
        <f t="shared" si="8"/>
        <v>-5977.7457743826726</v>
      </c>
      <c r="R16" s="70">
        <f t="shared" si="8"/>
        <v>3312.9649903649715</v>
      </c>
      <c r="S16" s="70">
        <f>SUM(D16:R16)</f>
        <v>-4.6473895252347575E-2</v>
      </c>
    </row>
    <row r="17" spans="1:19" ht="16.5" customHeight="1" x14ac:dyDescent="0.35">
      <c r="A17" s="61" t="str">
        <f>A37</f>
        <v>Kompensasjon for forventet lønns- og prisutvikling</v>
      </c>
      <c r="B17" s="61"/>
      <c r="C17" s="61"/>
      <c r="D17" s="61">
        <f>SUM(D18:D19)</f>
        <v>23816.158094092818</v>
      </c>
      <c r="E17" s="61">
        <f t="shared" ref="E17:S17" si="9">SUM(E18:E19)</f>
        <v>20791.611054718567</v>
      </c>
      <c r="F17" s="61">
        <f t="shared" si="9"/>
        <v>16517.445212359609</v>
      </c>
      <c r="G17" s="61">
        <f t="shared" si="9"/>
        <v>12688.518984938743</v>
      </c>
      <c r="H17" s="61">
        <f t="shared" si="9"/>
        <v>18641.519323254615</v>
      </c>
      <c r="I17" s="61">
        <f t="shared" si="9"/>
        <v>12652.925339699632</v>
      </c>
      <c r="J17" s="61">
        <f t="shared" si="9"/>
        <v>17308.308978278492</v>
      </c>
      <c r="K17" s="61">
        <f t="shared" si="9"/>
        <v>18780.955463894534</v>
      </c>
      <c r="L17" s="61">
        <f t="shared" si="9"/>
        <v>14825.838143760444</v>
      </c>
      <c r="M17" s="61">
        <f t="shared" si="9"/>
        <v>14434.5923478689</v>
      </c>
      <c r="N17" s="61">
        <f t="shared" si="9"/>
        <v>17232.626030940646</v>
      </c>
      <c r="O17" s="61">
        <f t="shared" si="9"/>
        <v>24605.154504636987</v>
      </c>
      <c r="P17" s="61">
        <f t="shared" si="9"/>
        <v>22119.053962502861</v>
      </c>
      <c r="Q17" s="61">
        <f t="shared" si="9"/>
        <v>19747.767716183749</v>
      </c>
      <c r="R17" s="61">
        <f t="shared" si="9"/>
        <v>18908.52484286941</v>
      </c>
      <c r="S17" s="61">
        <f t="shared" si="9"/>
        <v>273071</v>
      </c>
    </row>
    <row r="18" spans="1:19" ht="16.5" customHeight="1" x14ac:dyDescent="0.35">
      <c r="A18" s="63" t="str">
        <f>A38</f>
        <v xml:space="preserve"> - herav generell lønns- og priskompensasjon</v>
      </c>
      <c r="B18" s="63"/>
      <c r="C18" s="63"/>
      <c r="D18" s="63">
        <f t="shared" ref="D18:R19" si="10">D161+D143+D125+D107+D71+D89+D53+D38</f>
        <v>18161.839773226649</v>
      </c>
      <c r="E18" s="63">
        <f t="shared" si="10"/>
        <v>15812.033677477588</v>
      </c>
      <c r="F18" s="63">
        <f t="shared" si="10"/>
        <v>12405.843246633069</v>
      </c>
      <c r="G18" s="63">
        <f t="shared" si="10"/>
        <v>9547.7384417593785</v>
      </c>
      <c r="H18" s="63">
        <f t="shared" si="10"/>
        <v>13886.822511442273</v>
      </c>
      <c r="I18" s="63">
        <f t="shared" si="10"/>
        <v>9148.3137200287074</v>
      </c>
      <c r="J18" s="63">
        <f t="shared" si="10"/>
        <v>12457.70638975847</v>
      </c>
      <c r="K18" s="63">
        <f t="shared" si="10"/>
        <v>13487.623219231638</v>
      </c>
      <c r="L18" s="63">
        <f t="shared" si="10"/>
        <v>11086.058861600613</v>
      </c>
      <c r="M18" s="63">
        <f t="shared" si="10"/>
        <v>10880.57220184212</v>
      </c>
      <c r="N18" s="63">
        <f t="shared" si="10"/>
        <v>13062.56826982617</v>
      </c>
      <c r="O18" s="63">
        <f t="shared" si="10"/>
        <v>18423.69305217301</v>
      </c>
      <c r="P18" s="63">
        <f t="shared" si="10"/>
        <v>16239.693293181836</v>
      </c>
      <c r="Q18" s="63">
        <f t="shared" si="10"/>
        <v>14299.40455593454</v>
      </c>
      <c r="R18" s="63">
        <f t="shared" si="10"/>
        <v>14297.088785883943</v>
      </c>
      <c r="S18" s="63">
        <f t="shared" ref="S18:S19" si="11">SUM(D18:R18)</f>
        <v>203197</v>
      </c>
    </row>
    <row r="19" spans="1:19" ht="16.5" customHeight="1" x14ac:dyDescent="0.35">
      <c r="A19" s="70" t="str">
        <f>A39</f>
        <v xml:space="preserve"> - herav kompensasjon for endring i løpende pensjonsutgifter</v>
      </c>
      <c r="B19" s="70"/>
      <c r="C19" s="70"/>
      <c r="D19" s="63">
        <f t="shared" si="10"/>
        <v>5654.3183208661667</v>
      </c>
      <c r="E19" s="63">
        <f t="shared" si="10"/>
        <v>4979.5773772409802</v>
      </c>
      <c r="F19" s="63">
        <f t="shared" si="10"/>
        <v>4111.6019657265397</v>
      </c>
      <c r="G19" s="63">
        <f t="shared" si="10"/>
        <v>3140.7805431793645</v>
      </c>
      <c r="H19" s="63">
        <f t="shared" si="10"/>
        <v>4754.6968118123405</v>
      </c>
      <c r="I19" s="63">
        <f t="shared" si="10"/>
        <v>3504.6116196709245</v>
      </c>
      <c r="J19" s="63">
        <f t="shared" si="10"/>
        <v>4850.6025885200206</v>
      </c>
      <c r="K19" s="63">
        <f t="shared" si="10"/>
        <v>5293.3322446628945</v>
      </c>
      <c r="L19" s="63">
        <f t="shared" si="10"/>
        <v>3739.7792821598305</v>
      </c>
      <c r="M19" s="63">
        <f t="shared" si="10"/>
        <v>3554.0201460267808</v>
      </c>
      <c r="N19" s="63">
        <f t="shared" si="10"/>
        <v>4170.0577611144772</v>
      </c>
      <c r="O19" s="63">
        <f t="shared" si="10"/>
        <v>6181.4614524639765</v>
      </c>
      <c r="P19" s="63">
        <f t="shared" si="10"/>
        <v>5879.3606693210259</v>
      </c>
      <c r="Q19" s="63">
        <f t="shared" si="10"/>
        <v>5448.3631602492096</v>
      </c>
      <c r="R19" s="63">
        <f t="shared" si="10"/>
        <v>4611.4360569854662</v>
      </c>
      <c r="S19" s="63">
        <f t="shared" si="11"/>
        <v>69874</v>
      </c>
    </row>
    <row r="20" spans="1:19" ht="16.5" customHeight="1" thickBot="1" x14ac:dyDescent="0.4">
      <c r="A20" s="177" t="str">
        <f>A40</f>
        <v>Bydelsfordelt budsjett 2021</v>
      </c>
      <c r="B20" s="178"/>
      <c r="C20" s="178"/>
      <c r="D20" s="178">
        <f t="shared" ref="D20:S20" si="12">D5+SUM(D6:D8)+D9+D17+D16</f>
        <v>2097597.9781635045</v>
      </c>
      <c r="E20" s="178">
        <f t="shared" si="12"/>
        <v>1842411.4958692237</v>
      </c>
      <c r="F20" s="178">
        <f t="shared" si="12"/>
        <v>1482490.592753724</v>
      </c>
      <c r="G20" s="178">
        <f t="shared" si="12"/>
        <v>1123481.2122952866</v>
      </c>
      <c r="H20" s="178">
        <f t="shared" si="12"/>
        <v>1643347.4821087988</v>
      </c>
      <c r="I20" s="178">
        <f t="shared" si="12"/>
        <v>1181469.3769220773</v>
      </c>
      <c r="J20" s="178">
        <f t="shared" si="12"/>
        <v>1606646.4416823315</v>
      </c>
      <c r="K20" s="178">
        <f t="shared" si="12"/>
        <v>1817723.8646580332</v>
      </c>
      <c r="L20" s="178">
        <f t="shared" si="12"/>
        <v>1334610.1092422565</v>
      </c>
      <c r="M20" s="178">
        <f t="shared" si="12"/>
        <v>1264823.7577169286</v>
      </c>
      <c r="N20" s="178">
        <f t="shared" si="12"/>
        <v>1505801.1048975552</v>
      </c>
      <c r="O20" s="178">
        <f t="shared" si="12"/>
        <v>2184703.5657629059</v>
      </c>
      <c r="P20" s="178">
        <f t="shared" si="12"/>
        <v>2023338.1807599284</v>
      </c>
      <c r="Q20" s="178">
        <f t="shared" si="12"/>
        <v>1847071.5740167587</v>
      </c>
      <c r="R20" s="178">
        <f t="shared" si="12"/>
        <v>1660181.4118294765</v>
      </c>
      <c r="S20" s="178">
        <f t="shared" si="12"/>
        <v>24615698.148678791</v>
      </c>
    </row>
    <row r="21" spans="1:19" ht="16.5" customHeight="1" x14ac:dyDescent="0.35">
      <c r="A21" s="60"/>
      <c r="B21" s="61"/>
      <c r="C21" s="61"/>
      <c r="D21" s="61"/>
      <c r="E21" s="61"/>
      <c r="F21" s="61"/>
      <c r="G21" s="61"/>
      <c r="H21" s="61"/>
      <c r="I21" s="61"/>
      <c r="J21" s="61"/>
      <c r="K21" s="61"/>
      <c r="L21" s="61"/>
      <c r="M21" s="61"/>
      <c r="N21" s="61"/>
      <c r="O21" s="61"/>
      <c r="P21" s="61"/>
      <c r="Q21" s="61"/>
      <c r="R21" s="61"/>
      <c r="S21" s="61"/>
    </row>
    <row r="22" spans="1:19" ht="16.5" customHeight="1" thickBot="1" x14ac:dyDescent="0.4">
      <c r="A22" s="177" t="s">
        <v>206</v>
      </c>
      <c r="B22" s="177"/>
      <c r="C22" s="177"/>
      <c r="D22" s="178">
        <f>'Tabell 2.1 DOK32021'!D10</f>
        <v>2097597</v>
      </c>
      <c r="E22" s="178">
        <f>'Tabell 2.1 DOK32021'!E10</f>
        <v>1842412</v>
      </c>
      <c r="F22" s="178">
        <f>'Tabell 2.1 DOK32021'!F10</f>
        <v>1482491</v>
      </c>
      <c r="G22" s="178">
        <f>'Tabell 2.1 DOK32021'!G10</f>
        <v>1123481</v>
      </c>
      <c r="H22" s="178">
        <f>'Tabell 2.1 DOK32021'!H10</f>
        <v>1643348</v>
      </c>
      <c r="I22" s="178">
        <f>'Tabell 2.1 DOK32021'!I10</f>
        <v>1181469</v>
      </c>
      <c r="J22" s="178">
        <f>'Tabell 2.1 DOK32021'!J10</f>
        <v>1606647</v>
      </c>
      <c r="K22" s="178">
        <f>'Tabell 2.1 DOK32021'!K10</f>
        <v>1817723</v>
      </c>
      <c r="L22" s="178">
        <f>'Tabell 2.1 DOK32021'!L10</f>
        <v>1334610</v>
      </c>
      <c r="M22" s="178">
        <f>'Tabell 2.1 DOK32021'!M10</f>
        <v>1264824</v>
      </c>
      <c r="N22" s="178">
        <f>'Tabell 2.1 DOK32021'!N10</f>
        <v>1505802</v>
      </c>
      <c r="O22" s="178">
        <f>'Tabell 2.1 DOK32021'!O10</f>
        <v>2184703</v>
      </c>
      <c r="P22" s="178">
        <f>'Tabell 2.1 DOK32021'!P10</f>
        <v>2023338</v>
      </c>
      <c r="Q22" s="178">
        <f>'Tabell 2.1 DOK32021'!Q10</f>
        <v>1847071</v>
      </c>
      <c r="R22" s="178">
        <f>'Tabell 2.1 DOK32021'!R10</f>
        <v>1660182</v>
      </c>
      <c r="S22" s="178">
        <f>'Tabell 2.1 DOK32021'!S10</f>
        <v>24615698</v>
      </c>
    </row>
    <row r="23" spans="1:19" ht="16.5" customHeight="1" thickBot="1" x14ac:dyDescent="0.4">
      <c r="A23" s="62"/>
      <c r="B23" s="62"/>
      <c r="C23" s="62"/>
      <c r="D23" s="62"/>
      <c r="E23" s="62"/>
      <c r="F23" s="62"/>
      <c r="G23" s="62"/>
      <c r="H23" s="62"/>
      <c r="I23" s="62"/>
      <c r="J23" s="62"/>
      <c r="K23" s="62"/>
      <c r="L23" s="62"/>
      <c r="M23" s="62"/>
      <c r="N23" s="62"/>
      <c r="O23" s="62"/>
      <c r="P23" s="62"/>
      <c r="Q23" s="62"/>
      <c r="R23" s="62"/>
      <c r="S23" s="62"/>
    </row>
    <row r="24" spans="1:19" ht="16.5" customHeight="1" x14ac:dyDescent="0.35">
      <c r="A24" s="355" t="str">
        <f>'Tabell 2.1 DOK32021'!A12</f>
        <v>FO1 Administrasjon og fellestjenester</v>
      </c>
      <c r="B24" s="180"/>
      <c r="C24" s="180"/>
      <c r="D24" s="181"/>
      <c r="E24" s="181"/>
      <c r="F24" s="181"/>
      <c r="G24" s="181"/>
      <c r="H24" s="181"/>
      <c r="I24" s="181"/>
      <c r="J24" s="181"/>
      <c r="K24" s="181"/>
      <c r="L24" s="181"/>
      <c r="M24" s="181"/>
      <c r="N24" s="181"/>
      <c r="O24" s="181"/>
      <c r="P24" s="181"/>
      <c r="Q24" s="181"/>
      <c r="R24" s="181"/>
      <c r="S24" s="181"/>
    </row>
    <row r="25" spans="1:19" ht="16.5" customHeight="1" x14ac:dyDescent="0.35">
      <c r="A25" s="69" t="s">
        <v>253</v>
      </c>
      <c r="B25" s="69"/>
      <c r="C25" s="69"/>
      <c r="D25" s="69">
        <v>16421.475817703722</v>
      </c>
      <c r="E25" s="69">
        <v>17080.67452335795</v>
      </c>
      <c r="F25" s="69">
        <v>14266.755766509335</v>
      </c>
      <c r="G25" s="69">
        <v>13447.907151649395</v>
      </c>
      <c r="H25" s="69">
        <v>14808.210602409503</v>
      </c>
      <c r="I25" s="69">
        <v>10971.616149019826</v>
      </c>
      <c r="J25" s="69">
        <v>13481.62267693827</v>
      </c>
      <c r="K25" s="69">
        <v>13784.246557070246</v>
      </c>
      <c r="L25" s="69">
        <v>10924.491970328258</v>
      </c>
      <c r="M25" s="69">
        <v>10082.4362972285</v>
      </c>
      <c r="N25" s="69">
        <v>10924.817434132816</v>
      </c>
      <c r="O25" s="69">
        <v>13180.997424867985</v>
      </c>
      <c r="P25" s="69">
        <v>13356.032089914826</v>
      </c>
      <c r="Q25" s="69">
        <v>13547.208107027576</v>
      </c>
      <c r="R25" s="69">
        <v>11545.312611714717</v>
      </c>
      <c r="S25" s="69">
        <v>197823.80517987293</v>
      </c>
    </row>
    <row r="26" spans="1:19" ht="16.5" customHeight="1" x14ac:dyDescent="0.35">
      <c r="A26" s="63" t="s">
        <v>127</v>
      </c>
      <c r="B26" s="63"/>
      <c r="C26" s="63"/>
      <c r="D26" s="63">
        <v>263.78100256269147</v>
      </c>
      <c r="E26" s="63">
        <v>63.645230239255355</v>
      </c>
      <c r="F26" s="63">
        <v>65.355626698043821</v>
      </c>
      <c r="G26" s="63">
        <v>-10.709084216224067</v>
      </c>
      <c r="H26" s="63">
        <v>-98.150799683746442</v>
      </c>
      <c r="I26" s="63">
        <v>30.264589483272694</v>
      </c>
      <c r="J26" s="63">
        <v>8.5536274434161097</v>
      </c>
      <c r="K26" s="63">
        <v>-26.800332289768217</v>
      </c>
      <c r="L26" s="63">
        <v>42.395380665302511</v>
      </c>
      <c r="M26" s="63">
        <v>-48.485031660213892</v>
      </c>
      <c r="N26" s="63">
        <v>-24.588900619794106</v>
      </c>
      <c r="O26" s="63">
        <v>-78.439505688720956</v>
      </c>
      <c r="P26" s="63">
        <v>-81.36743499431357</v>
      </c>
      <c r="Q26" s="63">
        <v>-44.635772858724849</v>
      </c>
      <c r="R26" s="63">
        <v>-60.818595080482481</v>
      </c>
      <c r="S26" s="63">
        <v>0</v>
      </c>
    </row>
    <row r="27" spans="1:19" ht="16.5" customHeight="1" x14ac:dyDescent="0.35">
      <c r="A27" s="63" t="s">
        <v>128</v>
      </c>
      <c r="B27" s="63"/>
      <c r="C27" s="63"/>
      <c r="D27" s="63">
        <v>0</v>
      </c>
      <c r="E27" s="63">
        <v>0</v>
      </c>
      <c r="F27" s="63">
        <v>0</v>
      </c>
      <c r="G27" s="63">
        <v>0</v>
      </c>
      <c r="H27" s="63">
        <v>0</v>
      </c>
      <c r="I27" s="63">
        <v>0</v>
      </c>
      <c r="J27" s="63">
        <v>0</v>
      </c>
      <c r="K27" s="63">
        <v>0</v>
      </c>
      <c r="L27" s="63">
        <v>0</v>
      </c>
      <c r="M27" s="63">
        <v>0</v>
      </c>
      <c r="N27" s="63">
        <v>0</v>
      </c>
      <c r="O27" s="63">
        <v>0</v>
      </c>
      <c r="P27" s="63">
        <v>0</v>
      </c>
      <c r="Q27" s="63">
        <v>0</v>
      </c>
      <c r="R27" s="63">
        <v>0</v>
      </c>
      <c r="S27" s="63">
        <v>0</v>
      </c>
    </row>
    <row r="28" spans="1:19" ht="16.5" customHeight="1" x14ac:dyDescent="0.35">
      <c r="A28" s="70" t="s">
        <v>129</v>
      </c>
      <c r="B28" s="70"/>
      <c r="C28" s="70"/>
      <c r="D28" s="70">
        <v>0</v>
      </c>
      <c r="E28" s="70">
        <v>0</v>
      </c>
      <c r="F28" s="70">
        <v>0</v>
      </c>
      <c r="G28" s="70">
        <v>0</v>
      </c>
      <c r="H28" s="70">
        <v>0</v>
      </c>
      <c r="I28" s="70">
        <v>0</v>
      </c>
      <c r="J28" s="70">
        <v>0</v>
      </c>
      <c r="K28" s="70">
        <v>0</v>
      </c>
      <c r="L28" s="70">
        <v>0</v>
      </c>
      <c r="M28" s="70">
        <v>0</v>
      </c>
      <c r="N28" s="70">
        <v>0</v>
      </c>
      <c r="O28" s="70">
        <v>0</v>
      </c>
      <c r="P28" s="70">
        <v>0</v>
      </c>
      <c r="Q28" s="70">
        <v>0</v>
      </c>
      <c r="R28" s="70">
        <v>0</v>
      </c>
      <c r="S28" s="70">
        <v>0</v>
      </c>
    </row>
    <row r="29" spans="1:19" ht="16.5" customHeight="1" x14ac:dyDescent="0.35">
      <c r="A29" s="61" t="s">
        <v>166</v>
      </c>
      <c r="B29" s="61"/>
      <c r="C29" s="61"/>
      <c r="D29" s="61">
        <f>SUM(D30:D35)</f>
        <v>-58.104625289629155</v>
      </c>
      <c r="E29" s="61">
        <f t="shared" ref="E29:S29" si="13">SUM(E30:E35)</f>
        <v>-60.153984698572181</v>
      </c>
      <c r="F29" s="61">
        <f t="shared" si="13"/>
        <v>-50.530423578005326</v>
      </c>
      <c r="G29" s="61">
        <f t="shared" si="13"/>
        <v>-47.906622516555551</v>
      </c>
      <c r="H29" s="61">
        <f t="shared" si="13"/>
        <v>-58.42566941781584</v>
      </c>
      <c r="I29" s="61">
        <f t="shared" si="13"/>
        <v>-44.678992343542205</v>
      </c>
      <c r="J29" s="61">
        <f t="shared" si="13"/>
        <v>-53.759162711737794</v>
      </c>
      <c r="K29" s="61">
        <f t="shared" si="13"/>
        <v>-55.051101949518433</v>
      </c>
      <c r="L29" s="61">
        <f t="shared" si="13"/>
        <v>-44.119521660743622</v>
      </c>
      <c r="M29" s="61">
        <f t="shared" si="13"/>
        <v>-40.869712273347787</v>
      </c>
      <c r="N29" s="61">
        <f t="shared" si="13"/>
        <v>-43.990882217325137</v>
      </c>
      <c r="O29" s="61">
        <f t="shared" si="13"/>
        <v>-53.181394177073656</v>
      </c>
      <c r="P29" s="61">
        <f t="shared" si="13"/>
        <v>-53.775242642165104</v>
      </c>
      <c r="Q29" s="61">
        <f t="shared" si="13"/>
        <v>-54.700670362274934</v>
      </c>
      <c r="R29" s="61">
        <f t="shared" si="13"/>
        <v>-47.234592320765792</v>
      </c>
      <c r="S29" s="61">
        <f t="shared" si="13"/>
        <v>-766.4825981590725</v>
      </c>
    </row>
    <row r="30" spans="1:19" ht="16.5" customHeight="1" x14ac:dyDescent="0.35">
      <c r="A30" s="63" t="s">
        <v>167</v>
      </c>
      <c r="B30" s="63"/>
      <c r="C30" s="63"/>
      <c r="D30" s="63">
        <f>$S30*'Tabell 3.1 DOK32021'!D$7/100</f>
        <v>0</v>
      </c>
      <c r="E30" s="63">
        <f>$S30*'Tabell 3.1 DOK32021'!E$7/100</f>
        <v>0</v>
      </c>
      <c r="F30" s="63">
        <f>$S30*'Tabell 3.1 DOK32021'!F$7/100</f>
        <v>0</v>
      </c>
      <c r="G30" s="63">
        <f>$S30*'Tabell 3.1 DOK32021'!G$7/100</f>
        <v>0</v>
      </c>
      <c r="H30" s="63">
        <f>$S30*'Tabell 3.1 DOK32021'!H$7/100</f>
        <v>0</v>
      </c>
      <c r="I30" s="63">
        <f>$S30*'Tabell 3.1 DOK32021'!I$7/100</f>
        <v>0</v>
      </c>
      <c r="J30" s="63">
        <f>$S30*'Tabell 3.1 DOK32021'!J$7/100</f>
        <v>0</v>
      </c>
      <c r="K30" s="63">
        <f>$S30*'Tabell 3.1 DOK32021'!K$7/100</f>
        <v>0</v>
      </c>
      <c r="L30" s="63">
        <f>$S30*'Tabell 3.1 DOK32021'!L$7/100</f>
        <v>0</v>
      </c>
      <c r="M30" s="63">
        <f>$S30*'Tabell 3.1 DOK32021'!M$7/100</f>
        <v>0</v>
      </c>
      <c r="N30" s="63">
        <f>$S30*'Tabell 3.1 DOK32021'!N$7/100</f>
        <v>0</v>
      </c>
      <c r="O30" s="63">
        <f>$S30*'Tabell 3.1 DOK32021'!O$7/100</f>
        <v>0</v>
      </c>
      <c r="P30" s="63">
        <f>$S30*'Tabell 3.1 DOK32021'!P$7/100</f>
        <v>0</v>
      </c>
      <c r="Q30" s="63">
        <f>$S30*'Tabell 3.1 DOK32021'!Q$7/100</f>
        <v>0</v>
      </c>
      <c r="R30" s="63">
        <f>$S30*'Tabell 3.1 DOK32021'!R$7/100</f>
        <v>0</v>
      </c>
      <c r="S30" s="63">
        <v>0</v>
      </c>
    </row>
    <row r="31" spans="1:19" ht="16.5" customHeight="1" x14ac:dyDescent="0.35">
      <c r="A31" s="63" t="s">
        <v>168</v>
      </c>
      <c r="B31" s="63"/>
      <c r="C31" s="63"/>
      <c r="D31" s="63">
        <f>$S31*'Tabell 3.1 DOK32021'!D$7/100</f>
        <v>8.6419799991897825</v>
      </c>
      <c r="E31" s="63">
        <f>$S31*'Tabell 3.1 DOK32021'!E$7/100</f>
        <v>8.9467840132412775</v>
      </c>
      <c r="F31" s="63">
        <f>$S31*'Tabell 3.1 DOK32021'!F$7/100</f>
        <v>7.5154586702007613</v>
      </c>
      <c r="G31" s="63">
        <f>$S31*'Tabell 3.1 DOK32021'!G$7/100</f>
        <v>7.1252171673621039</v>
      </c>
      <c r="H31" s="63">
        <f>$S31*'Tabell 3.1 DOK32021'!H$7/100</f>
        <v>8.6897293293131099</v>
      </c>
      <c r="I31" s="63">
        <f>$S31*'Tabell 3.1 DOK32021'!I$7/100</f>
        <v>6.6451673389547032</v>
      </c>
      <c r="J31" s="63">
        <f>$S31*'Tabell 3.1 DOK32021'!J$7/100</f>
        <v>7.9956734358452026</v>
      </c>
      <c r="K31" s="63">
        <f>$S31*'Tabell 3.1 DOK32021'!K$7/100</f>
        <v>8.1878253169977953</v>
      </c>
      <c r="L31" s="63">
        <f>$S31*'Tabell 3.1 DOK32021'!L$7/100</f>
        <v>6.5619565028675924</v>
      </c>
      <c r="M31" s="63">
        <f>$S31*'Tabell 3.1 DOK32021'!M$7/100</f>
        <v>6.0786079297193751</v>
      </c>
      <c r="N31" s="63">
        <f>$S31*'Tabell 3.1 DOK32021'!N$7/100</f>
        <v>6.5428237833708547</v>
      </c>
      <c r="O31" s="63">
        <f>$S31*'Tabell 3.1 DOK32021'!O$7/100</f>
        <v>7.9097411353469171</v>
      </c>
      <c r="P31" s="63">
        <f>$S31*'Tabell 3.1 DOK32021'!P$7/100</f>
        <v>7.9980650257822949</v>
      </c>
      <c r="Q31" s="63">
        <f>$S31*'Tabell 3.1 DOK32021'!Q$7/100</f>
        <v>8.1357051500928854</v>
      </c>
      <c r="R31" s="63">
        <f>$S31*'Tabell 3.1 DOK32021'!R$7/100</f>
        <v>7.0252652017153476</v>
      </c>
      <c r="S31" s="63">
        <v>114</v>
      </c>
    </row>
    <row r="32" spans="1:19" ht="16.5" customHeight="1" x14ac:dyDescent="0.35">
      <c r="A32" s="63" t="s">
        <v>170</v>
      </c>
      <c r="B32" s="63"/>
      <c r="C32" s="63"/>
      <c r="D32" s="63">
        <f>$S32*'Tabell 3.1 DOK32021'!D$7/100</f>
        <v>0</v>
      </c>
      <c r="E32" s="63">
        <f>$S32*'Tabell 3.1 DOK32021'!E$7/100</f>
        <v>0</v>
      </c>
      <c r="F32" s="63">
        <f>$S32*'Tabell 3.1 DOK32021'!F$7/100</f>
        <v>0</v>
      </c>
      <c r="G32" s="63">
        <f>$S32*'Tabell 3.1 DOK32021'!G$7/100</f>
        <v>0</v>
      </c>
      <c r="H32" s="63">
        <f>$S32*'Tabell 3.1 DOK32021'!H$7/100</f>
        <v>0</v>
      </c>
      <c r="I32" s="63">
        <f>$S32*'Tabell 3.1 DOK32021'!I$7/100</f>
        <v>0</v>
      </c>
      <c r="J32" s="63">
        <f>$S32*'Tabell 3.1 DOK32021'!J$7/100</f>
        <v>0</v>
      </c>
      <c r="K32" s="63">
        <f>$S32*'Tabell 3.1 DOK32021'!K$7/100</f>
        <v>0</v>
      </c>
      <c r="L32" s="63">
        <f>$S32*'Tabell 3.1 DOK32021'!L$7/100</f>
        <v>0</v>
      </c>
      <c r="M32" s="63">
        <f>$S32*'Tabell 3.1 DOK32021'!M$7/100</f>
        <v>0</v>
      </c>
      <c r="N32" s="63">
        <f>$S32*'Tabell 3.1 DOK32021'!N$7/100</f>
        <v>0</v>
      </c>
      <c r="O32" s="63">
        <f>$S32*'Tabell 3.1 DOK32021'!O$7/100</f>
        <v>0</v>
      </c>
      <c r="P32" s="63">
        <f>$S32*'Tabell 3.1 DOK32021'!P$7/100</f>
        <v>0</v>
      </c>
      <c r="Q32" s="63">
        <f>$S32*'Tabell 3.1 DOK32021'!Q$7/100</f>
        <v>0</v>
      </c>
      <c r="R32" s="63">
        <f>$S32*'Tabell 3.1 DOK32021'!R$7/100</f>
        <v>0</v>
      </c>
      <c r="S32" s="63">
        <v>0</v>
      </c>
    </row>
    <row r="33" spans="1:19" ht="16.5" customHeight="1" x14ac:dyDescent="0.35">
      <c r="A33" s="63" t="s">
        <v>174</v>
      </c>
      <c r="B33" s="63"/>
      <c r="C33" s="63"/>
      <c r="D33" s="63">
        <f>$S33*'Tabell 3.1 DOK32021'!D$7/100</f>
        <v>0</v>
      </c>
      <c r="E33" s="63">
        <f>$S33*'Tabell 3.1 DOK32021'!E$7/100</f>
        <v>0</v>
      </c>
      <c r="F33" s="63">
        <f>$S33*'Tabell 3.1 DOK32021'!F$7/100</f>
        <v>0</v>
      </c>
      <c r="G33" s="63">
        <f>$S33*'Tabell 3.1 DOK32021'!G$7/100</f>
        <v>0</v>
      </c>
      <c r="H33" s="63">
        <f>$S33*'Tabell 3.1 DOK32021'!H$7/100</f>
        <v>0</v>
      </c>
      <c r="I33" s="63">
        <f>$S33*'Tabell 3.1 DOK32021'!I$7/100</f>
        <v>0</v>
      </c>
      <c r="J33" s="63">
        <f>$S33*'Tabell 3.1 DOK32021'!J$7/100</f>
        <v>0</v>
      </c>
      <c r="K33" s="63">
        <f>$S33*'Tabell 3.1 DOK32021'!K$7/100</f>
        <v>0</v>
      </c>
      <c r="L33" s="63">
        <f>$S33*'Tabell 3.1 DOK32021'!L$7/100</f>
        <v>0</v>
      </c>
      <c r="M33" s="63">
        <f>$S33*'Tabell 3.1 DOK32021'!M$7/100</f>
        <v>0</v>
      </c>
      <c r="N33" s="63">
        <f>$S33*'Tabell 3.1 DOK32021'!N$7/100</f>
        <v>0</v>
      </c>
      <c r="O33" s="63">
        <f>$S33*'Tabell 3.1 DOK32021'!O$7/100</f>
        <v>0</v>
      </c>
      <c r="P33" s="63">
        <f>$S33*'Tabell 3.1 DOK32021'!P$7/100</f>
        <v>0</v>
      </c>
      <c r="Q33" s="63">
        <f>$S33*'Tabell 3.1 DOK32021'!Q$7/100</f>
        <v>0</v>
      </c>
      <c r="R33" s="63">
        <f>$S33*'Tabell 3.1 DOK32021'!R$7/100</f>
        <v>0</v>
      </c>
      <c r="S33" s="63">
        <v>0</v>
      </c>
    </row>
    <row r="34" spans="1:19" ht="16.5" customHeight="1" x14ac:dyDescent="0.35">
      <c r="A34" s="63" t="s">
        <v>171</v>
      </c>
      <c r="B34" s="63"/>
      <c r="C34" s="63"/>
      <c r="D34" s="63">
        <f>$S34*'Tabell 3.1 DOK32021'!D$7/100</f>
        <v>-66.746605288818941</v>
      </c>
      <c r="E34" s="63">
        <f>$S34*'Tabell 3.1 DOK32021'!E$7/100</f>
        <v>-69.100768711813458</v>
      </c>
      <c r="F34" s="63">
        <f>$S34*'Tabell 3.1 DOK32021'!F$7/100</f>
        <v>-58.045882248206091</v>
      </c>
      <c r="G34" s="63">
        <f>$S34*'Tabell 3.1 DOK32021'!G$7/100</f>
        <v>-55.031839683917653</v>
      </c>
      <c r="H34" s="63">
        <f>$S34*'Tabell 3.1 DOK32021'!H$7/100</f>
        <v>-67.11539874712895</v>
      </c>
      <c r="I34" s="63">
        <f>$S34*'Tabell 3.1 DOK32021'!I$7/100</f>
        <v>-51.324159682496905</v>
      </c>
      <c r="J34" s="63">
        <f>$S34*'Tabell 3.1 DOK32021'!J$7/100</f>
        <v>-61.754836147582999</v>
      </c>
      <c r="K34" s="63">
        <f>$S34*'Tabell 3.1 DOK32021'!K$7/100</f>
        <v>-63.238927266516228</v>
      </c>
      <c r="L34" s="63">
        <f>$S34*'Tabell 3.1 DOK32021'!L$7/100</f>
        <v>-50.681478163611217</v>
      </c>
      <c r="M34" s="63">
        <f>$S34*'Tabell 3.1 DOK32021'!M$7/100</f>
        <v>-46.948320203067162</v>
      </c>
      <c r="N34" s="63">
        <f>$S34*'Tabell 3.1 DOK32021'!N$7/100</f>
        <v>-50.533706000695993</v>
      </c>
      <c r="O34" s="63">
        <f>$S34*'Tabell 3.1 DOK32021'!O$7/100</f>
        <v>-61.091135312420576</v>
      </c>
      <c r="P34" s="63">
        <f>$S34*'Tabell 3.1 DOK32021'!P$7/100</f>
        <v>-61.7733076679474</v>
      </c>
      <c r="Q34" s="63">
        <f>$S34*'Tabell 3.1 DOK32021'!Q$7/100</f>
        <v>-62.836375512367816</v>
      </c>
      <c r="R34" s="63">
        <f>$S34*'Tabell 3.1 DOK32021'!R$7/100</f>
        <v>-54.259857522481141</v>
      </c>
      <c r="S34" s="63">
        <v>-880.4825981590725</v>
      </c>
    </row>
    <row r="35" spans="1:19" ht="16.5" customHeight="1" x14ac:dyDescent="0.35">
      <c r="A35" s="70" t="s">
        <v>169</v>
      </c>
      <c r="B35" s="70"/>
      <c r="C35" s="70"/>
      <c r="D35" s="70">
        <f>$S35*'Tabell 3.1 DOK32021'!D$7/100</f>
        <v>0</v>
      </c>
      <c r="E35" s="70">
        <f>$S35*'Tabell 3.1 DOK32021'!E$7/100</f>
        <v>0</v>
      </c>
      <c r="F35" s="70">
        <f>$S35*'Tabell 3.1 DOK32021'!F$7/100</f>
        <v>0</v>
      </c>
      <c r="G35" s="70">
        <f>$S35*'Tabell 3.1 DOK32021'!G$7/100</f>
        <v>0</v>
      </c>
      <c r="H35" s="70">
        <f>$S35*'Tabell 3.1 DOK32021'!H$7/100</f>
        <v>0</v>
      </c>
      <c r="I35" s="70">
        <f>$S35*'Tabell 3.1 DOK32021'!I$7/100</f>
        <v>0</v>
      </c>
      <c r="J35" s="70">
        <f>$S35*'Tabell 3.1 DOK32021'!J$7/100</f>
        <v>0</v>
      </c>
      <c r="K35" s="70">
        <f>$S35*'Tabell 3.1 DOK32021'!K$7/100</f>
        <v>0</v>
      </c>
      <c r="L35" s="70">
        <f>$S35*'Tabell 3.1 DOK32021'!L$7/100</f>
        <v>0</v>
      </c>
      <c r="M35" s="70">
        <f>$S35*'Tabell 3.1 DOK32021'!M$7/100</f>
        <v>0</v>
      </c>
      <c r="N35" s="70">
        <f>$S35*'Tabell 3.1 DOK32021'!N$7/100</f>
        <v>0</v>
      </c>
      <c r="O35" s="70">
        <f>$S35*'Tabell 3.1 DOK32021'!O$7/100</f>
        <v>0</v>
      </c>
      <c r="P35" s="70">
        <f>$S35*'Tabell 3.1 DOK32021'!P$7/100</f>
        <v>0</v>
      </c>
      <c r="Q35" s="70">
        <f>$S35*'Tabell 3.1 DOK32021'!Q$7/100</f>
        <v>0</v>
      </c>
      <c r="R35" s="70">
        <f>$S35*'Tabell 3.1 DOK32021'!R$7/100</f>
        <v>0</v>
      </c>
      <c r="S35" s="70">
        <v>0</v>
      </c>
    </row>
    <row r="36" spans="1:19" ht="16.5" customHeight="1" x14ac:dyDescent="0.35">
      <c r="A36" s="70" t="s">
        <v>205</v>
      </c>
      <c r="B36" s="70"/>
      <c r="C36" s="70"/>
      <c r="D36" s="70">
        <f>'Tabell 2.1 DOK32021'!D13+'Tabell 2.1 DOK32021'!D14-SUM(D25:D29)</f>
        <v>25.092340111241356</v>
      </c>
      <c r="E36" s="70">
        <f>'Tabell 2.1 DOK32021'!E13+'Tabell 2.1 DOK32021'!E14-SUM(E25:E29)</f>
        <v>21.606826632538287</v>
      </c>
      <c r="F36" s="70">
        <f>'Tabell 2.1 DOK32021'!F13+'Tabell 2.1 DOK32021'!F14-SUM(F25:F29)</f>
        <v>16.501793690982595</v>
      </c>
      <c r="G36" s="70">
        <f>'Tabell 2.1 DOK32021'!G13+'Tabell 2.1 DOK32021'!G14-SUM(G25:G29)</f>
        <v>16.262075109105353</v>
      </c>
      <c r="H36" s="70">
        <f>'Tabell 2.1 DOK32021'!H13+'Tabell 2.1 DOK32021'!H14-SUM(H25:H29)</f>
        <v>-0.37900717646698467</v>
      </c>
      <c r="I36" s="70">
        <f>'Tabell 2.1 DOK32021'!I13+'Tabell 2.1 DOK32021'!I14-SUM(I25:I29)</f>
        <v>-8.4158417018843465</v>
      </c>
      <c r="J36" s="70">
        <f>'Tabell 2.1 DOK32021'!J13+'Tabell 2.1 DOK32021'!J14-SUM(J25:J29)</f>
        <v>-12.940741482598241</v>
      </c>
      <c r="K36" s="70">
        <f>'Tabell 2.1 DOK32021'!K13+'Tabell 2.1 DOK32021'!K14-SUM(K25:K29)</f>
        <v>-13.241059377236525</v>
      </c>
      <c r="L36" s="70">
        <f>'Tabell 2.1 DOK32021'!L13+'Tabell 2.1 DOK32021'!L14-SUM(L25:L29)</f>
        <v>-0.28984519092773553</v>
      </c>
      <c r="M36" s="70">
        <f>'Tabell 2.1 DOK32021'!M13+'Tabell 2.1 DOK32021'!M14-SUM(M25:M29)</f>
        <v>-7.5631106999262556</v>
      </c>
      <c r="N36" s="70">
        <f>'Tabell 2.1 DOK32021'!N13+'Tabell 2.1 DOK32021'!N14-SUM(N25:N29)</f>
        <v>-2.2625878309736436</v>
      </c>
      <c r="O36" s="70">
        <f>'Tabell 2.1 DOK32021'!O13+'Tabell 2.1 DOK32021'!O14-SUM(O25:O29)</f>
        <v>-8.6461715631521656</v>
      </c>
      <c r="P36" s="70">
        <f>'Tabell 2.1 DOK32021'!P13+'Tabell 2.1 DOK32021'!P14-SUM(P25:P29)</f>
        <v>-15.23517825635281</v>
      </c>
      <c r="Q36" s="70">
        <f>'Tabell 2.1 DOK32021'!Q13+'Tabell 2.1 DOK32021'!Q14-SUM(Q25:Q29)</f>
        <v>-4.1208808182400389</v>
      </c>
      <c r="R36" s="70">
        <f>'Tabell 2.1 DOK32021'!R13+'Tabell 2.1 DOK32021'!R14-SUM(R25:R29)</f>
        <v>-6.368611446048817</v>
      </c>
      <c r="S36" s="70">
        <f>SUM(D36:R36)</f>
        <v>6.0026650317013264E-11</v>
      </c>
    </row>
    <row r="37" spans="1:19" ht="16.5" customHeight="1" x14ac:dyDescent="0.35">
      <c r="A37" s="61" t="s">
        <v>163</v>
      </c>
      <c r="B37" s="61"/>
      <c r="C37" s="61"/>
      <c r="D37" s="61">
        <f>SUM(D38:D39)</f>
        <v>144.42312119297131</v>
      </c>
      <c r="E37" s="61">
        <f t="shared" ref="E37:R37" si="14">SUM(E38:E39)</f>
        <v>149.51694773105518</v>
      </c>
      <c r="F37" s="61">
        <f t="shared" si="14"/>
        <v>125.59691163933869</v>
      </c>
      <c r="G37" s="61">
        <f t="shared" si="14"/>
        <v>119.07527008679187</v>
      </c>
      <c r="H37" s="61">
        <f t="shared" si="14"/>
        <v>145.2210988892783</v>
      </c>
      <c r="I37" s="61">
        <f t="shared" si="14"/>
        <v>111.05276892927392</v>
      </c>
      <c r="J37" s="61">
        <f t="shared" si="14"/>
        <v>133.62216919649848</v>
      </c>
      <c r="K37" s="61">
        <f t="shared" si="14"/>
        <v>136.83337477921913</v>
      </c>
      <c r="L37" s="61">
        <f t="shared" si="14"/>
        <v>109.66216530997556</v>
      </c>
      <c r="M37" s="61">
        <f t="shared" si="14"/>
        <v>101.58453615962121</v>
      </c>
      <c r="N37" s="61">
        <f t="shared" si="14"/>
        <v>109.34242295152443</v>
      </c>
      <c r="O37" s="61">
        <f t="shared" si="14"/>
        <v>132.18608498311011</v>
      </c>
      <c r="P37" s="61">
        <f t="shared" si="14"/>
        <v>133.66213699130486</v>
      </c>
      <c r="Q37" s="61">
        <f t="shared" si="14"/>
        <v>135.96235249240391</v>
      </c>
      <c r="R37" s="61">
        <f t="shared" si="14"/>
        <v>117.40489190384879</v>
      </c>
      <c r="S37" s="61">
        <f>SUM(S38:S39)</f>
        <v>1905.1462532362157</v>
      </c>
    </row>
    <row r="38" spans="1:19" ht="16.5" customHeight="1" x14ac:dyDescent="0.35">
      <c r="A38" s="63" t="s">
        <v>164</v>
      </c>
      <c r="B38" s="63"/>
      <c r="C38" s="63"/>
      <c r="D38" s="63">
        <f>$S38*'Tabell 3.1 DOK32021'!D$7/100</f>
        <v>98.737688470274477</v>
      </c>
      <c r="E38" s="63">
        <f>$S38*'Tabell 3.1 DOK32021'!E$7/100</f>
        <v>102.22018250367042</v>
      </c>
      <c r="F38" s="63">
        <f>$S38*'Tabell 3.1 DOK32021'!F$7/100</f>
        <v>85.866782491868378</v>
      </c>
      <c r="G38" s="63">
        <f>$S38*'Tabell 3.1 DOK32021'!G$7/100</f>
        <v>81.408134827899303</v>
      </c>
      <c r="H38" s="63">
        <f>$S38*'Tabell 3.1 DOK32021'!H$7/100</f>
        <v>99.283241512843816</v>
      </c>
      <c r="I38" s="63">
        <f>$S38*'Tabell 3.1 DOK32021'!I$7/100</f>
        <v>75.92339517194749</v>
      </c>
      <c r="J38" s="63">
        <f>$S38*'Tabell 3.1 DOK32021'!J$7/100</f>
        <v>91.353406614288488</v>
      </c>
      <c r="K38" s="63">
        <f>$S38*'Tabell 3.1 DOK32021'!K$7/100</f>
        <v>93.548810049843837</v>
      </c>
      <c r="L38" s="63">
        <f>$S38*'Tabell 3.1 DOK32021'!L$7/100</f>
        <v>74.972681838696246</v>
      </c>
      <c r="M38" s="63">
        <f>$S38*'Tabell 3.1 DOK32021'!M$7/100</f>
        <v>69.450252853378686</v>
      </c>
      <c r="N38" s="63">
        <f>$S38*'Tabell 3.1 DOK32021'!N$7/100</f>
        <v>74.754083728374866</v>
      </c>
      <c r="O38" s="63">
        <f>$S38*'Tabell 3.1 DOK32021'!O$7/100</f>
        <v>90.371599584310502</v>
      </c>
      <c r="P38" s="63">
        <f>$S38*'Tabell 3.1 DOK32021'!P$7/100</f>
        <v>91.38073137807865</v>
      </c>
      <c r="Q38" s="63">
        <f>$S38*'Tabell 3.1 DOK32021'!Q$7/100</f>
        <v>92.953318645864869</v>
      </c>
      <c r="R38" s="63">
        <f>$S38*'Tabell 3.1 DOK32021'!R$7/100</f>
        <v>80.266148148116869</v>
      </c>
      <c r="S38" s="63">
        <v>1302.4904578194569</v>
      </c>
    </row>
    <row r="39" spans="1:19" ht="16.5" customHeight="1" x14ac:dyDescent="0.35">
      <c r="A39" s="70" t="s">
        <v>165</v>
      </c>
      <c r="B39" s="70"/>
      <c r="C39" s="70"/>
      <c r="D39" s="70">
        <f>$S39*'Tabell 3.1 DOK32021'!D$7/100</f>
        <v>45.685432722696831</v>
      </c>
      <c r="E39" s="70">
        <f>$S39*'Tabell 3.1 DOK32021'!E$7/100</f>
        <v>47.296765227384768</v>
      </c>
      <c r="F39" s="70">
        <f>$S39*'Tabell 3.1 DOK32021'!F$7/100</f>
        <v>39.730129147470315</v>
      </c>
      <c r="G39" s="70">
        <f>$S39*'Tabell 3.1 DOK32021'!G$7/100</f>
        <v>37.667135258892579</v>
      </c>
      <c r="H39" s="70">
        <f>$S39*'Tabell 3.1 DOK32021'!H$7/100</f>
        <v>45.937857376434479</v>
      </c>
      <c r="I39" s="70">
        <f>$S39*'Tabell 3.1 DOK32021'!I$7/100</f>
        <v>35.129373757326427</v>
      </c>
      <c r="J39" s="70">
        <f>$S39*'Tabell 3.1 DOK32021'!J$7/100</f>
        <v>42.268762582209995</v>
      </c>
      <c r="K39" s="70">
        <f>$S39*'Tabell 3.1 DOK32021'!K$7/100</f>
        <v>43.284564729375276</v>
      </c>
      <c r="L39" s="70">
        <f>$S39*'Tabell 3.1 DOK32021'!L$7/100</f>
        <v>34.689483471279317</v>
      </c>
      <c r="M39" s="70">
        <f>$S39*'Tabell 3.1 DOK32021'!M$7/100</f>
        <v>32.134283306242523</v>
      </c>
      <c r="N39" s="70">
        <f>$S39*'Tabell 3.1 DOK32021'!N$7/100</f>
        <v>34.588339223149561</v>
      </c>
      <c r="O39" s="70">
        <f>$S39*'Tabell 3.1 DOK32021'!O$7/100</f>
        <v>41.81448539879959</v>
      </c>
      <c r="P39" s="70">
        <f>$S39*'Tabell 3.1 DOK32021'!P$7/100</f>
        <v>42.281405613226212</v>
      </c>
      <c r="Q39" s="70">
        <f>$S39*'Tabell 3.1 DOK32021'!Q$7/100</f>
        <v>43.009033846539026</v>
      </c>
      <c r="R39" s="70">
        <f>$S39*'Tabell 3.1 DOK32021'!R$7/100</f>
        <v>37.138743755731923</v>
      </c>
      <c r="S39" s="70">
        <v>602.65579541675879</v>
      </c>
    </row>
    <row r="40" spans="1:19" ht="16.5" customHeight="1" thickBot="1" x14ac:dyDescent="0.4">
      <c r="A40" s="182" t="s">
        <v>318</v>
      </c>
      <c r="B40" s="183"/>
      <c r="C40" s="183"/>
      <c r="D40" s="184">
        <f t="shared" ref="D40:S40" si="15">D29+D37+D25+SUM(D26:D28)+D36</f>
        <v>16796.667656280999</v>
      </c>
      <c r="E40" s="184">
        <f t="shared" si="15"/>
        <v>17255.289543262224</v>
      </c>
      <c r="F40" s="184">
        <f t="shared" si="15"/>
        <v>14423.679674959694</v>
      </c>
      <c r="G40" s="184">
        <f t="shared" si="15"/>
        <v>13524.628790112512</v>
      </c>
      <c r="H40" s="184">
        <f t="shared" si="15"/>
        <v>14796.476225020751</v>
      </c>
      <c r="I40" s="184">
        <f t="shared" si="15"/>
        <v>11059.838673386947</v>
      </c>
      <c r="J40" s="184">
        <f t="shared" si="15"/>
        <v>13557.098569383848</v>
      </c>
      <c r="K40" s="184">
        <f t="shared" si="15"/>
        <v>13825.987438232944</v>
      </c>
      <c r="L40" s="184">
        <f t="shared" si="15"/>
        <v>11032.140149451865</v>
      </c>
      <c r="M40" s="184">
        <f t="shared" si="15"/>
        <v>10087.102978754634</v>
      </c>
      <c r="N40" s="184">
        <f t="shared" si="15"/>
        <v>10963.317486416248</v>
      </c>
      <c r="O40" s="184">
        <f t="shared" si="15"/>
        <v>13172.916438422148</v>
      </c>
      <c r="P40" s="184">
        <f t="shared" si="15"/>
        <v>13339.316371013299</v>
      </c>
      <c r="Q40" s="184">
        <f t="shared" si="15"/>
        <v>13579.713135480741</v>
      </c>
      <c r="R40" s="184">
        <f t="shared" si="15"/>
        <v>11548.29570477127</v>
      </c>
      <c r="S40" s="184">
        <f t="shared" si="15"/>
        <v>198962.46883495012</v>
      </c>
    </row>
    <row r="41" spans="1:19" ht="16.5" customHeight="1" thickBot="1" x14ac:dyDescent="0.4">
      <c r="A41" s="63"/>
      <c r="B41" s="63"/>
      <c r="C41" s="63"/>
      <c r="D41" s="63"/>
      <c r="E41" s="63"/>
      <c r="F41" s="63"/>
      <c r="G41" s="63"/>
      <c r="H41" s="63"/>
      <c r="I41" s="63"/>
      <c r="J41" s="63"/>
      <c r="K41" s="63"/>
      <c r="L41" s="63"/>
      <c r="M41" s="63"/>
      <c r="N41" s="63"/>
      <c r="O41" s="63"/>
      <c r="P41" s="63"/>
      <c r="Q41" s="63"/>
      <c r="R41" s="63"/>
      <c r="S41" s="63"/>
    </row>
    <row r="42" spans="1:19" ht="16.5" customHeight="1" x14ac:dyDescent="0.35">
      <c r="A42" s="350" t="str">
        <f>'Tabell 2.1 DOK32021'!A18</f>
        <v>FO2A Barnehager</v>
      </c>
      <c r="B42" s="350"/>
      <c r="C42" s="186"/>
      <c r="D42" s="187"/>
      <c r="E42" s="187"/>
      <c r="F42" s="187"/>
      <c r="G42" s="187"/>
      <c r="H42" s="187"/>
      <c r="I42" s="187"/>
      <c r="J42" s="187"/>
      <c r="K42" s="187"/>
      <c r="L42" s="187"/>
      <c r="M42" s="187"/>
      <c r="N42" s="187"/>
      <c r="O42" s="187"/>
      <c r="P42" s="187"/>
      <c r="Q42" s="187"/>
      <c r="R42" s="187"/>
      <c r="S42" s="187"/>
    </row>
    <row r="43" spans="1:19" ht="16.5" customHeight="1" x14ac:dyDescent="0.35">
      <c r="A43" s="69" t="str">
        <f>A25</f>
        <v>Bydelsfordelt Dok3 2020</v>
      </c>
      <c r="B43" s="69"/>
      <c r="C43" s="69"/>
      <c r="D43" s="69">
        <v>606442.09542447689</v>
      </c>
      <c r="E43" s="69">
        <v>584535.28686781717</v>
      </c>
      <c r="F43" s="69">
        <v>489197.14303592482</v>
      </c>
      <c r="G43" s="69">
        <v>369243.87188432243</v>
      </c>
      <c r="H43" s="69">
        <v>440001.60147208668</v>
      </c>
      <c r="I43" s="69">
        <v>363206.60771660763</v>
      </c>
      <c r="J43" s="69">
        <v>526750.54695957561</v>
      </c>
      <c r="K43" s="69">
        <v>722503.15627035149</v>
      </c>
      <c r="L43" s="69">
        <v>334592.88379535655</v>
      </c>
      <c r="M43" s="69">
        <v>246907.13262341582</v>
      </c>
      <c r="N43" s="69">
        <v>255619.42889132464</v>
      </c>
      <c r="O43" s="69">
        <v>485915.41783883888</v>
      </c>
      <c r="P43" s="69">
        <v>521555.40632586379</v>
      </c>
      <c r="Q43" s="69">
        <v>541334.76818018721</v>
      </c>
      <c r="R43" s="69">
        <v>371365.14705388335</v>
      </c>
      <c r="S43" s="69">
        <v>6859170.4943400333</v>
      </c>
    </row>
    <row r="44" spans="1:19" ht="16.5" customHeight="1" x14ac:dyDescent="0.35">
      <c r="A44" s="61" t="str">
        <f t="shared" ref="A44:A49" si="16">A29</f>
        <v>Reelle endringer</v>
      </c>
      <c r="B44" s="63"/>
      <c r="C44" s="63"/>
      <c r="D44" s="61">
        <f t="shared" ref="D44:S44" si="17">SUM(D45:D50)</f>
        <v>5230.9996930144334</v>
      </c>
      <c r="E44" s="61">
        <f t="shared" si="17"/>
        <v>-735.63720804026116</v>
      </c>
      <c r="F44" s="61">
        <f t="shared" si="17"/>
        <v>224.70787184017991</v>
      </c>
      <c r="G44" s="61">
        <f t="shared" si="17"/>
        <v>-1099.4477308846867</v>
      </c>
      <c r="H44" s="61">
        <f t="shared" si="17"/>
        <v>-7795.3449366035966</v>
      </c>
      <c r="I44" s="61">
        <f t="shared" si="17"/>
        <v>6544.3444140529809</v>
      </c>
      <c r="J44" s="61">
        <f t="shared" si="17"/>
        <v>8189.2280233740184</v>
      </c>
      <c r="K44" s="61">
        <f t="shared" si="17"/>
        <v>-11468.771433173813</v>
      </c>
      <c r="L44" s="61">
        <f t="shared" si="17"/>
        <v>32599.313538533243</v>
      </c>
      <c r="M44" s="61">
        <f t="shared" si="17"/>
        <v>-3274.7960489099155</v>
      </c>
      <c r="N44" s="61">
        <f t="shared" si="17"/>
        <v>13804.222692108306</v>
      </c>
      <c r="O44" s="61">
        <f t="shared" si="17"/>
        <v>6568.5545011947943</v>
      </c>
      <c r="P44" s="61">
        <f t="shared" si="17"/>
        <v>-3977.6979000616511</v>
      </c>
      <c r="Q44" s="61">
        <f t="shared" si="17"/>
        <v>29683.014449936323</v>
      </c>
      <c r="R44" s="61">
        <f t="shared" si="17"/>
        <v>1925.4478518524879</v>
      </c>
      <c r="S44" s="61">
        <f t="shared" si="17"/>
        <v>76418.137778233213</v>
      </c>
    </row>
    <row r="45" spans="1:19" ht="16.5" customHeight="1" x14ac:dyDescent="0.35">
      <c r="A45" s="63" t="str">
        <f t="shared" si="16"/>
        <v xml:space="preserve"> - herav justering for demografiske forhold</v>
      </c>
      <c r="B45" s="63"/>
      <c r="C45" s="63"/>
      <c r="D45" s="63">
        <f>$S45*'Tabell 3.1 DOK32021'!D$21/100</f>
        <v>0</v>
      </c>
      <c r="E45" s="63">
        <f>$S45*'Tabell 3.1 DOK32021'!E$21/100</f>
        <v>0</v>
      </c>
      <c r="F45" s="63">
        <f>$S45*'Tabell 3.1 DOK32021'!F$21/100</f>
        <v>0</v>
      </c>
      <c r="G45" s="63">
        <f>$S45*'Tabell 3.1 DOK32021'!G$21/100</f>
        <v>0</v>
      </c>
      <c r="H45" s="63">
        <f>$S45*'Tabell 3.1 DOK32021'!H$21/100</f>
        <v>0</v>
      </c>
      <c r="I45" s="63">
        <f>$S45*'Tabell 3.1 DOK32021'!I$21/100</f>
        <v>0</v>
      </c>
      <c r="J45" s="63">
        <f>$S45*'Tabell 3.1 DOK32021'!J$21/100</f>
        <v>0</v>
      </c>
      <c r="K45" s="63">
        <f>$S45*'Tabell 3.1 DOK32021'!K$21/100</f>
        <v>0</v>
      </c>
      <c r="L45" s="63">
        <f>$S45*'Tabell 3.1 DOK32021'!L$21/100</f>
        <v>0</v>
      </c>
      <c r="M45" s="63">
        <f>$S45*'Tabell 3.1 DOK32021'!M$21/100</f>
        <v>0</v>
      </c>
      <c r="N45" s="63">
        <f>$S45*'Tabell 3.1 DOK32021'!N$21/100</f>
        <v>0</v>
      </c>
      <c r="O45" s="63">
        <f>$S45*'Tabell 3.1 DOK32021'!O$21/100</f>
        <v>0</v>
      </c>
      <c r="P45" s="63">
        <f>$S45*'Tabell 3.1 DOK32021'!P$21/100</f>
        <v>0</v>
      </c>
      <c r="Q45" s="63">
        <f>$S45*'Tabell 3.1 DOK32021'!Q$21/100</f>
        <v>0</v>
      </c>
      <c r="R45" s="63">
        <f>$S45*'Tabell 3.1 DOK32021'!R$21/100</f>
        <v>0</v>
      </c>
      <c r="S45" s="33">
        <v>0</v>
      </c>
    </row>
    <row r="46" spans="1:19" ht="16.5" customHeight="1" x14ac:dyDescent="0.35">
      <c r="A46" s="63" t="str">
        <f t="shared" si="16"/>
        <v xml:space="preserve"> - herav justering for andre aktivitetsnøytrale forhold</v>
      </c>
      <c r="B46" s="63"/>
      <c r="C46" s="63"/>
      <c r="D46" s="63">
        <f>$S46*'Tabell 3.1 DOK32021'!D$21/100</f>
        <v>2813.2654190585849</v>
      </c>
      <c r="E46" s="63">
        <f>$S46*'Tabell 3.1 DOK32021'!E$21/100</f>
        <v>2723.8766723427862</v>
      </c>
      <c r="F46" s="63">
        <f>$S46*'Tabell 3.1 DOK32021'!F$21/100</f>
        <v>2256.008673564329</v>
      </c>
      <c r="G46" s="63">
        <f>$S46*'Tabell 3.1 DOK32021'!G$21/100</f>
        <v>1809.0067939756939</v>
      </c>
      <c r="H46" s="63">
        <f>$S46*'Tabell 3.1 DOK32021'!H$21/100</f>
        <v>2129.5108291389024</v>
      </c>
      <c r="I46" s="63">
        <f>$S46*'Tabell 3.1 DOK32021'!I$21/100</f>
        <v>1738.5828588308386</v>
      </c>
      <c r="J46" s="63">
        <f>$S46*'Tabell 3.1 DOK32021'!J$21/100</f>
        <v>2562.9924774151687</v>
      </c>
      <c r="K46" s="63">
        <f>$S46*'Tabell 3.1 DOK32021'!K$21/100</f>
        <v>3185.2185518396727</v>
      </c>
      <c r="L46" s="63">
        <f>$S46*'Tabell 3.1 DOK32021'!L$21/100</f>
        <v>1678.4463695212407</v>
      </c>
      <c r="M46" s="63">
        <f>$S46*'Tabell 3.1 DOK32021'!M$21/100</f>
        <v>1100.3763544094688</v>
      </c>
      <c r="N46" s="63">
        <f>$S46*'Tabell 3.1 DOK32021'!N$21/100</f>
        <v>1217.6366707185566</v>
      </c>
      <c r="O46" s="63">
        <f>$S46*'Tabell 3.1 DOK32021'!O$21/100</f>
        <v>2283.337376047175</v>
      </c>
      <c r="P46" s="63">
        <f>$S46*'Tabell 3.1 DOK32021'!P$21/100</f>
        <v>2401.872749054794</v>
      </c>
      <c r="Q46" s="63">
        <f>$S46*'Tabell 3.1 DOK32021'!Q$21/100</f>
        <v>2631.359867029038</v>
      </c>
      <c r="R46" s="63">
        <f>$S46*'Tabell 3.1 DOK32021'!R$21/100</f>
        <v>1756.50833705375</v>
      </c>
      <c r="S46" s="33">
        <v>32288</v>
      </c>
    </row>
    <row r="47" spans="1:19" ht="16.5" customHeight="1" x14ac:dyDescent="0.35">
      <c r="A47" s="63" t="str">
        <f t="shared" si="16"/>
        <v xml:space="preserve"> - herav justering for engangstiltak</v>
      </c>
      <c r="B47" s="63"/>
      <c r="C47" s="63"/>
      <c r="D47" s="63">
        <f>$S47*'Tabell 3.1 DOK32021'!D$21/100</f>
        <v>0</v>
      </c>
      <c r="E47" s="63">
        <f>$S47*'Tabell 3.1 DOK32021'!E$21/100</f>
        <v>0</v>
      </c>
      <c r="F47" s="63">
        <f>$S47*'Tabell 3.1 DOK32021'!F$21/100</f>
        <v>0</v>
      </c>
      <c r="G47" s="63">
        <f>$S47*'Tabell 3.1 DOK32021'!G$21/100</f>
        <v>0</v>
      </c>
      <c r="H47" s="63">
        <f>$S47*'Tabell 3.1 DOK32021'!H$21/100</f>
        <v>0</v>
      </c>
      <c r="I47" s="63">
        <f>$S47*'Tabell 3.1 DOK32021'!I$21/100</f>
        <v>0</v>
      </c>
      <c r="J47" s="63">
        <f>$S47*'Tabell 3.1 DOK32021'!J$21/100</f>
        <v>0</v>
      </c>
      <c r="K47" s="63">
        <f>$S47*'Tabell 3.1 DOK32021'!K$21/100</f>
        <v>0</v>
      </c>
      <c r="L47" s="63">
        <f>$S47*'Tabell 3.1 DOK32021'!L$21/100</f>
        <v>0</v>
      </c>
      <c r="M47" s="63">
        <f>$S47*'Tabell 3.1 DOK32021'!M$21/100</f>
        <v>0</v>
      </c>
      <c r="N47" s="63">
        <f>$S47*'Tabell 3.1 DOK32021'!N$21/100</f>
        <v>0</v>
      </c>
      <c r="O47" s="63">
        <f>$S47*'Tabell 3.1 DOK32021'!O$21/100</f>
        <v>0</v>
      </c>
      <c r="P47" s="63">
        <f>$S47*'Tabell 3.1 DOK32021'!P$21/100</f>
        <v>0</v>
      </c>
      <c r="Q47" s="63">
        <f>$S47*'Tabell 3.1 DOK32021'!Q$21/100</f>
        <v>0</v>
      </c>
      <c r="R47" s="63">
        <f>$S47*'Tabell 3.1 DOK32021'!R$21/100</f>
        <v>0</v>
      </c>
      <c r="S47" s="33">
        <v>0</v>
      </c>
    </row>
    <row r="48" spans="1:19" ht="16.5" customHeight="1" x14ac:dyDescent="0.35">
      <c r="A48" s="63" t="str">
        <f t="shared" si="16"/>
        <v xml:space="preserve"> - herav justering for oppgaveendringer mellom sektorer</v>
      </c>
      <c r="B48" s="63"/>
      <c r="C48" s="63"/>
      <c r="D48" s="63">
        <f>$S48*'Tabell 3.1 DOK32021'!D$21/100</f>
        <v>0</v>
      </c>
      <c r="E48" s="63">
        <f>$S48*'Tabell 3.1 DOK32021'!E$21/100</f>
        <v>0</v>
      </c>
      <c r="F48" s="63">
        <f>$S48*'Tabell 3.1 DOK32021'!F$21/100</f>
        <v>0</v>
      </c>
      <c r="G48" s="63">
        <f>$S48*'Tabell 3.1 DOK32021'!G$21/100</f>
        <v>0</v>
      </c>
      <c r="H48" s="63">
        <f>$S48*'Tabell 3.1 DOK32021'!H$21/100</f>
        <v>0</v>
      </c>
      <c r="I48" s="63">
        <f>$S48*'Tabell 3.1 DOK32021'!I$21/100</f>
        <v>0</v>
      </c>
      <c r="J48" s="63">
        <f>$S48*'Tabell 3.1 DOK32021'!J$21/100</f>
        <v>0</v>
      </c>
      <c r="K48" s="63">
        <f>$S48*'Tabell 3.1 DOK32021'!K$21/100</f>
        <v>0</v>
      </c>
      <c r="L48" s="63">
        <f>$S48*'Tabell 3.1 DOK32021'!L$21/100</f>
        <v>0</v>
      </c>
      <c r="M48" s="63">
        <f>$S48*'Tabell 3.1 DOK32021'!M$21/100</f>
        <v>0</v>
      </c>
      <c r="N48" s="63">
        <f>$S48*'Tabell 3.1 DOK32021'!N$21/100</f>
        <v>0</v>
      </c>
      <c r="O48" s="63">
        <f>$S48*'Tabell 3.1 DOK32021'!O$21/100</f>
        <v>0</v>
      </c>
      <c r="P48" s="63">
        <f>$S48*'Tabell 3.1 DOK32021'!P$21/100</f>
        <v>0</v>
      </c>
      <c r="Q48" s="63">
        <f>$S48*'Tabell 3.1 DOK32021'!Q$21/100</f>
        <v>0</v>
      </c>
      <c r="R48" s="63">
        <f>$S48*'Tabell 3.1 DOK32021'!R$21/100</f>
        <v>0</v>
      </c>
      <c r="S48" s="33">
        <v>0</v>
      </c>
    </row>
    <row r="49" spans="1:19" ht="16.5" customHeight="1" x14ac:dyDescent="0.35">
      <c r="A49" s="63" t="str">
        <f t="shared" si="16"/>
        <v xml:space="preserve"> - herav uspesifiserte rammeendringer</v>
      </c>
      <c r="B49" s="63"/>
      <c r="C49" s="63"/>
      <c r="D49" s="63">
        <f>$S49*'Tabell 3.1 DOK32021'!D$21/100</f>
        <v>491.60155788737495</v>
      </c>
      <c r="E49" s="63">
        <f>$S49*'Tabell 3.1 DOK32021'!E$21/100</f>
        <v>475.98140102432592</v>
      </c>
      <c r="F49" s="63">
        <f>$S49*'Tabell 3.1 DOK32021'!F$21/100</f>
        <v>394.22422463884794</v>
      </c>
      <c r="G49" s="63">
        <f>$S49*'Tabell 3.1 DOK32021'!G$21/100</f>
        <v>316.11327965097951</v>
      </c>
      <c r="H49" s="63">
        <f>$S49*'Tabell 3.1 DOK32021'!H$21/100</f>
        <v>372.11947157585956</v>
      </c>
      <c r="I49" s="63">
        <f>$S49*'Tabell 3.1 DOK32021'!I$21/100</f>
        <v>303.80711188051885</v>
      </c>
      <c r="J49" s="63">
        <f>$S49*'Tabell 3.1 DOK32021'!J$21/100</f>
        <v>447.86783579508432</v>
      </c>
      <c r="K49" s="63">
        <f>$S49*'Tabell 3.1 DOK32021'!K$21/100</f>
        <v>556.59817651337755</v>
      </c>
      <c r="L49" s="63">
        <f>$S49*'Tabell 3.1 DOK32021'!L$21/100</f>
        <v>293.29861466223343</v>
      </c>
      <c r="M49" s="63">
        <f>$S49*'Tabell 3.1 DOK32021'!M$21/100</f>
        <v>192.28428516749921</v>
      </c>
      <c r="N49" s="63">
        <f>$S49*'Tabell 3.1 DOK32021'!N$21/100</f>
        <v>212.77483461420016</v>
      </c>
      <c r="O49" s="63">
        <f>$S49*'Tabell 3.1 DOK32021'!O$21/100</f>
        <v>398.99975439320139</v>
      </c>
      <c r="P49" s="63">
        <f>$S49*'Tabell 3.1 DOK32021'!P$21/100</f>
        <v>419.71311248609197</v>
      </c>
      <c r="Q49" s="63">
        <f>$S49*'Tabell 3.1 DOK32021'!Q$21/100</f>
        <v>459.81463434995311</v>
      </c>
      <c r="R49" s="63">
        <f>$S49*'Tabell 3.1 DOK32021'!R$21/100</f>
        <v>306.93948359367499</v>
      </c>
      <c r="S49" s="33">
        <v>5642.1377782332229</v>
      </c>
    </row>
    <row r="50" spans="1:19" s="55" customFormat="1" ht="16.5" customHeight="1" x14ac:dyDescent="0.35">
      <c r="A50" s="70" t="s">
        <v>172</v>
      </c>
      <c r="B50" s="70"/>
      <c r="C50" s="70"/>
      <c r="D50" s="70">
        <v>1926.1327160684737</v>
      </c>
      <c r="E50" s="70">
        <v>-3935.4952814073731</v>
      </c>
      <c r="F50" s="70">
        <v>-2425.5250263629969</v>
      </c>
      <c r="G50" s="70">
        <v>-3224.56780451136</v>
      </c>
      <c r="H50" s="70">
        <v>-10296.975237318358</v>
      </c>
      <c r="I50" s="70">
        <v>4501.9544433416231</v>
      </c>
      <c r="J50" s="70">
        <v>5178.3677101637659</v>
      </c>
      <c r="K50" s="70">
        <v>-15210.588161526863</v>
      </c>
      <c r="L50" s="70">
        <v>30627.568554349768</v>
      </c>
      <c r="M50" s="70">
        <v>-4567.4566884868836</v>
      </c>
      <c r="N50" s="70">
        <v>12373.811186775549</v>
      </c>
      <c r="O50" s="70">
        <v>3886.2173707544184</v>
      </c>
      <c r="P50" s="70">
        <v>-6799.2837616025372</v>
      </c>
      <c r="Q50" s="70">
        <v>26591.839948557332</v>
      </c>
      <c r="R50" s="70">
        <v>-137.9999687949371</v>
      </c>
      <c r="S50" s="70">
        <v>38488</v>
      </c>
    </row>
    <row r="51" spans="1:19" s="55" customFormat="1" ht="16.5" customHeight="1" x14ac:dyDescent="0.35">
      <c r="A51" s="70" t="str">
        <f>A36</f>
        <v>Vridningseffekter knyttet til endringer i særskilte tildelinger</v>
      </c>
      <c r="B51" s="70"/>
      <c r="C51" s="70"/>
      <c r="D51" s="70">
        <f>'Tabell 2.1 DOK32021'!D19+'Tabell 2.1 DOK32021'!D20-SUM(D43:D44)</f>
        <v>639.98098466626834</v>
      </c>
      <c r="E51" s="70">
        <f>'Tabell 2.1 DOK32021'!E19+'Tabell 2.1 DOK32021'!E20-SUM(E43:E44)</f>
        <v>2322.3389020621544</v>
      </c>
      <c r="F51" s="70">
        <f>'Tabell 2.1 DOK32021'!F19+'Tabell 2.1 DOK32021'!F20-SUM(F43:F44)</f>
        <v>-3235.9327262419392</v>
      </c>
      <c r="G51" s="70">
        <f>'Tabell 2.1 DOK32021'!G19+'Tabell 2.1 DOK32021'!G20-SUM(G43:G44)</f>
        <v>-920.32507325900951</v>
      </c>
      <c r="H51" s="70">
        <f>'Tabell 2.1 DOK32021'!H19+'Tabell 2.1 DOK32021'!H20-SUM(H43:H44)</f>
        <v>-1356.3982242756756</v>
      </c>
      <c r="I51" s="70">
        <f>'Tabell 2.1 DOK32021'!I19+'Tabell 2.1 DOK32021'!I20-SUM(I43:I44)</f>
        <v>-173.14310041442513</v>
      </c>
      <c r="J51" s="70">
        <f>'Tabell 2.1 DOK32021'!J19+'Tabell 2.1 DOK32021'!J20-SUM(J43:J44)</f>
        <v>457.0091159165604</v>
      </c>
      <c r="K51" s="70">
        <f>'Tabell 2.1 DOK32021'!K19+'Tabell 2.1 DOK32021'!K20-SUM(K43:K44)</f>
        <v>-6777.1442321836948</v>
      </c>
      <c r="L51" s="70">
        <f>'Tabell 2.1 DOK32021'!L19+'Tabell 2.1 DOK32021'!L20-SUM(L43:L44)</f>
        <v>2475.6860685492866</v>
      </c>
      <c r="M51" s="70">
        <f>'Tabell 2.1 DOK32021'!M19+'Tabell 2.1 DOK32021'!M20-SUM(M43:M44)</f>
        <v>1071.4306424382958</v>
      </c>
      <c r="N51" s="70">
        <f>'Tabell 2.1 DOK32021'!N19+'Tabell 2.1 DOK32021'!N20-SUM(N43:N44)</f>
        <v>4721.1965404713992</v>
      </c>
      <c r="O51" s="70">
        <f>'Tabell 2.1 DOK32021'!O19+'Tabell 2.1 DOK32021'!O20-SUM(O43:O44)</f>
        <v>1961.7875911781448</v>
      </c>
      <c r="P51" s="70">
        <f>'Tabell 2.1 DOK32021'!P19+'Tabell 2.1 DOK32021'!P20-SUM(P43:P44)</f>
        <v>1471.6431464721099</v>
      </c>
      <c r="Q51" s="70">
        <f>'Tabell 2.1 DOK32021'!Q19+'Tabell 2.1 DOK32021'!Q20-SUM(Q43:Q44)</f>
        <v>-3430.5264271993656</v>
      </c>
      <c r="R51" s="70">
        <f>'Tabell 2.1 DOK32021'!R19+'Tabell 2.1 DOK32021'!R20-SUM(R43:R44)</f>
        <v>772.39679181890097</v>
      </c>
      <c r="S51" s="70">
        <f>SUM(D51:R51)</f>
        <v>-9.8953023552894592E-10</v>
      </c>
    </row>
    <row r="52" spans="1:19" ht="16.5" customHeight="1" x14ac:dyDescent="0.35">
      <c r="A52" s="61" t="str">
        <f>A37</f>
        <v>Kompensasjon for forventet lønns- og prisutvikling</v>
      </c>
      <c r="B52" s="63"/>
      <c r="C52" s="63"/>
      <c r="D52" s="61">
        <f>SUM(D53:D54)</f>
        <v>4976.2791116601029</v>
      </c>
      <c r="E52" s="61">
        <f t="shared" ref="E52:S52" si="18">SUM(E53:E54)</f>
        <v>4818.162728440152</v>
      </c>
      <c r="F52" s="61">
        <f t="shared" si="18"/>
        <v>3990.5686686821628</v>
      </c>
      <c r="G52" s="61">
        <f t="shared" si="18"/>
        <v>3199.8839002986342</v>
      </c>
      <c r="H52" s="61">
        <f t="shared" si="18"/>
        <v>3766.8114019060595</v>
      </c>
      <c r="I52" s="61">
        <f t="shared" si="18"/>
        <v>3075.3136571043315</v>
      </c>
      <c r="J52" s="61">
        <f t="shared" si="18"/>
        <v>4533.5807429684555</v>
      </c>
      <c r="K52" s="61">
        <f t="shared" si="18"/>
        <v>5634.2129819006332</v>
      </c>
      <c r="L52" s="61">
        <f t="shared" si="18"/>
        <v>2968.9404889088955</v>
      </c>
      <c r="M52" s="61">
        <f t="shared" si="18"/>
        <v>1946.4142381719953</v>
      </c>
      <c r="N52" s="61">
        <f t="shared" si="18"/>
        <v>2153.8315898098776</v>
      </c>
      <c r="O52" s="61">
        <f t="shared" si="18"/>
        <v>4038.9093799399266</v>
      </c>
      <c r="P52" s="61">
        <f t="shared" si="18"/>
        <v>4248.5821312895096</v>
      </c>
      <c r="Q52" s="61">
        <f t="shared" si="18"/>
        <v>4654.5132403252364</v>
      </c>
      <c r="R52" s="61">
        <f t="shared" si="18"/>
        <v>3107.0213595638611</v>
      </c>
      <c r="S52" s="61">
        <f t="shared" si="18"/>
        <v>57113.025620969835</v>
      </c>
    </row>
    <row r="53" spans="1:19" ht="16.5" customHeight="1" x14ac:dyDescent="0.35">
      <c r="A53" s="63" t="str">
        <f>A38</f>
        <v xml:space="preserve"> - herav generell lønns- og priskompensasjon</v>
      </c>
      <c r="B53" s="63"/>
      <c r="C53" s="63"/>
      <c r="D53" s="63">
        <f>$S53*'Tabell 3.1 DOK32021'!D$21/100</f>
        <v>3119.0141889134475</v>
      </c>
      <c r="E53" s="63">
        <f>$S53*'Tabell 3.1 DOK32021'!E$21/100</f>
        <v>3019.910575209959</v>
      </c>
      <c r="F53" s="63">
        <f>$S53*'Tabell 3.1 DOK32021'!F$21/100</f>
        <v>2501.1941694124293</v>
      </c>
      <c r="G53" s="63">
        <f>$S53*'Tabell 3.1 DOK32021'!G$21/100</f>
        <v>2005.6116355132704</v>
      </c>
      <c r="H53" s="63">
        <f>$S53*'Tabell 3.1 DOK32021'!H$21/100</f>
        <v>2360.948400578467</v>
      </c>
      <c r="I53" s="63">
        <f>$S53*'Tabell 3.1 DOK32021'!I$21/100</f>
        <v>1927.5339498928972</v>
      </c>
      <c r="J53" s="63">
        <f>$S53*'Tabell 3.1 DOK32021'!J$21/100</f>
        <v>2841.5413096043421</v>
      </c>
      <c r="K53" s="63">
        <f>$S53*'Tabell 3.1 DOK32021'!K$21/100</f>
        <v>3531.3915959279757</v>
      </c>
      <c r="L53" s="63">
        <f>$S53*'Tabell 3.1 DOK32021'!L$21/100</f>
        <v>1860.8617609990233</v>
      </c>
      <c r="M53" s="63">
        <f>$S53*'Tabell 3.1 DOK32021'!M$21/100</f>
        <v>1219.9664629213978</v>
      </c>
      <c r="N53" s="63">
        <f>$S53*'Tabell 3.1 DOK32021'!N$21/100</f>
        <v>1349.97075895647</v>
      </c>
      <c r="O53" s="63">
        <f>$S53*'Tabell 3.1 DOK32021'!O$21/100</f>
        <v>2531.4929852408754</v>
      </c>
      <c r="P53" s="63">
        <f>$S53*'Tabell 3.1 DOK32021'!P$21/100</f>
        <v>2662.910912534287</v>
      </c>
      <c r="Q53" s="63">
        <f>$S53*'Tabell 3.1 DOK32021'!Q$21/100</f>
        <v>2917.3389420708831</v>
      </c>
      <c r="R53" s="63">
        <f>$S53*'Tabell 3.1 DOK32021'!R$21/100</f>
        <v>1947.4075887403221</v>
      </c>
      <c r="S53" s="63">
        <v>35797.095236516048</v>
      </c>
    </row>
    <row r="54" spans="1:19" ht="16.5" customHeight="1" x14ac:dyDescent="0.35">
      <c r="A54" s="70" t="str">
        <f>A39</f>
        <v xml:space="preserve"> - herav kompensasjon for endring i løpende pensjonsutgifter</v>
      </c>
      <c r="B54" s="70"/>
      <c r="C54" s="70"/>
      <c r="D54" s="63">
        <f>$S54*'Tabell 3.1 DOK32021'!D$21/100</f>
        <v>1857.2649227466554</v>
      </c>
      <c r="E54" s="63">
        <f>$S54*'Tabell 3.1 DOK32021'!E$21/100</f>
        <v>1798.252153230193</v>
      </c>
      <c r="F54" s="63">
        <f>$S54*'Tabell 3.1 DOK32021'!F$21/100</f>
        <v>1489.3744992697334</v>
      </c>
      <c r="G54" s="63">
        <f>$S54*'Tabell 3.1 DOK32021'!G$21/100</f>
        <v>1194.2722647853636</v>
      </c>
      <c r="H54" s="63">
        <f>$S54*'Tabell 3.1 DOK32021'!H$21/100</f>
        <v>1405.8630013275924</v>
      </c>
      <c r="I54" s="63">
        <f>$S54*'Tabell 3.1 DOK32021'!I$21/100</f>
        <v>1147.7797072114345</v>
      </c>
      <c r="J54" s="63">
        <f>$S54*'Tabell 3.1 DOK32021'!J$21/100</f>
        <v>1692.0394333641129</v>
      </c>
      <c r="K54" s="63">
        <f>$S54*'Tabell 3.1 DOK32021'!K$21/100</f>
        <v>2102.8213859726575</v>
      </c>
      <c r="L54" s="63">
        <f>$S54*'Tabell 3.1 DOK32021'!L$21/100</f>
        <v>1108.0787279098724</v>
      </c>
      <c r="M54" s="63">
        <f>$S54*'Tabell 3.1 DOK32021'!M$21/100</f>
        <v>726.44777525059737</v>
      </c>
      <c r="N54" s="63">
        <f>$S54*'Tabell 3.1 DOK32021'!N$21/100</f>
        <v>803.86083085340772</v>
      </c>
      <c r="O54" s="63">
        <f>$S54*'Tabell 3.1 DOK32021'!O$21/100</f>
        <v>1507.4163946990511</v>
      </c>
      <c r="P54" s="63">
        <f>$S54*'Tabell 3.1 DOK32021'!P$21/100</f>
        <v>1585.6712187552225</v>
      </c>
      <c r="Q54" s="63">
        <f>$S54*'Tabell 3.1 DOK32021'!Q$21/100</f>
        <v>1737.1742982543531</v>
      </c>
      <c r="R54" s="63">
        <f>$S54*'Tabell 3.1 DOK32021'!R$21/100</f>
        <v>1159.613770823539</v>
      </c>
      <c r="S54" s="70">
        <v>21315.930384453786</v>
      </c>
    </row>
    <row r="55" spans="1:19" ht="16.5" customHeight="1" thickBot="1" x14ac:dyDescent="0.4">
      <c r="A55" s="188" t="str">
        <f>A40</f>
        <v>Bydelsfordelt budsjett 2021</v>
      </c>
      <c r="B55" s="188"/>
      <c r="C55" s="189"/>
      <c r="D55" s="190">
        <f t="shared" ref="D55:S55" si="19">D52+D44+D43+D51</f>
        <v>617289.35521381767</v>
      </c>
      <c r="E55" s="190">
        <f t="shared" si="19"/>
        <v>590940.15129027923</v>
      </c>
      <c r="F55" s="190">
        <f t="shared" si="19"/>
        <v>490176.48685020523</v>
      </c>
      <c r="G55" s="190">
        <f t="shared" si="19"/>
        <v>370423.98298047739</v>
      </c>
      <c r="H55" s="190">
        <f t="shared" si="19"/>
        <v>434616.66971311346</v>
      </c>
      <c r="I55" s="190">
        <f t="shared" si="19"/>
        <v>372653.12268735049</v>
      </c>
      <c r="J55" s="190">
        <f t="shared" si="19"/>
        <v>539930.36484183464</v>
      </c>
      <c r="K55" s="190">
        <f t="shared" si="19"/>
        <v>709891.45358689467</v>
      </c>
      <c r="L55" s="190">
        <f t="shared" si="19"/>
        <v>372636.82389134797</v>
      </c>
      <c r="M55" s="190">
        <f t="shared" si="19"/>
        <v>246650.1814551162</v>
      </c>
      <c r="N55" s="190">
        <f t="shared" si="19"/>
        <v>276298.67971371423</v>
      </c>
      <c r="O55" s="190">
        <f t="shared" si="19"/>
        <v>498484.66931115172</v>
      </c>
      <c r="P55" s="190">
        <f t="shared" si="19"/>
        <v>523297.93370356376</v>
      </c>
      <c r="Q55" s="190">
        <f t="shared" si="19"/>
        <v>572241.76944324945</v>
      </c>
      <c r="R55" s="190">
        <f t="shared" si="19"/>
        <v>377170.01305711863</v>
      </c>
      <c r="S55" s="190">
        <f t="shared" si="19"/>
        <v>6992701.6577392351</v>
      </c>
    </row>
    <row r="56" spans="1:19" ht="16.5" customHeight="1" thickBot="1" x14ac:dyDescent="0.4">
      <c r="A56" s="375"/>
      <c r="B56" s="347"/>
      <c r="C56" s="347"/>
      <c r="D56" s="64"/>
      <c r="E56" s="64"/>
      <c r="F56" s="64"/>
      <c r="G56" s="64"/>
      <c r="H56" s="64"/>
      <c r="I56" s="64"/>
      <c r="J56" s="64"/>
      <c r="K56" s="64"/>
      <c r="L56" s="64"/>
      <c r="M56" s="64"/>
      <c r="N56" s="64"/>
      <c r="O56" s="64"/>
      <c r="P56" s="64"/>
      <c r="Q56" s="64"/>
      <c r="R56" s="64"/>
      <c r="S56" s="64"/>
    </row>
    <row r="57" spans="1:19" ht="16.5" customHeight="1" x14ac:dyDescent="0.35">
      <c r="A57" s="348" t="str">
        <f>'Tabell 2.1 DOK32021'!A24</f>
        <v xml:space="preserve">FO2B  Barnevern </v>
      </c>
      <c r="B57" s="348"/>
      <c r="C57" s="192"/>
      <c r="D57" s="193"/>
      <c r="E57" s="193"/>
      <c r="F57" s="193"/>
      <c r="G57" s="193"/>
      <c r="H57" s="193"/>
      <c r="I57" s="193"/>
      <c r="J57" s="193"/>
      <c r="K57" s="193"/>
      <c r="L57" s="193"/>
      <c r="M57" s="193"/>
      <c r="N57" s="193"/>
      <c r="O57" s="193"/>
      <c r="P57" s="193"/>
      <c r="Q57" s="193"/>
      <c r="R57" s="193"/>
      <c r="S57" s="193"/>
    </row>
    <row r="58" spans="1:19" ht="16.5" customHeight="1" x14ac:dyDescent="0.35">
      <c r="A58" s="69" t="str">
        <f t="shared" ref="A58:A73" si="20">A25</f>
        <v>Bydelsfordelt Dok3 2020</v>
      </c>
      <c r="B58" s="69"/>
      <c r="C58" s="69"/>
      <c r="D58" s="69">
        <v>230212.90541262482</v>
      </c>
      <c r="E58" s="69">
        <v>163093.0016984439</v>
      </c>
      <c r="F58" s="69">
        <v>136411.22686475414</v>
      </c>
      <c r="G58" s="69">
        <v>78455.437928436804</v>
      </c>
      <c r="H58" s="69">
        <v>86927.121057758748</v>
      </c>
      <c r="I58" s="69">
        <v>48822.722209481566</v>
      </c>
      <c r="J58" s="69">
        <v>74590.195979726952</v>
      </c>
      <c r="K58" s="69">
        <v>76650.476922994276</v>
      </c>
      <c r="L58" s="69">
        <v>122110.09315460874</v>
      </c>
      <c r="M58" s="69">
        <v>149479.37157776419</v>
      </c>
      <c r="N58" s="69">
        <v>189514.23695899246</v>
      </c>
      <c r="O58" s="69">
        <v>242081.30367798335</v>
      </c>
      <c r="P58" s="69">
        <v>151928.60009443408</v>
      </c>
      <c r="Q58" s="69">
        <v>97081.102727429534</v>
      </c>
      <c r="R58" s="69">
        <v>224436.98581417918</v>
      </c>
      <c r="S58" s="69">
        <v>2071794.7820796128</v>
      </c>
    </row>
    <row r="59" spans="1:19" ht="16.5" customHeight="1" x14ac:dyDescent="0.35">
      <c r="A59" s="63" t="str">
        <f t="shared" si="20"/>
        <v>Effekt av oppdaterte kriterieandeler</v>
      </c>
      <c r="B59" s="63"/>
      <c r="C59" s="63"/>
      <c r="D59" s="63">
        <v>3795.6744215349217</v>
      </c>
      <c r="E59" s="63">
        <v>-145.31277079706206</v>
      </c>
      <c r="F59" s="63">
        <v>74.92508106639599</v>
      </c>
      <c r="G59" s="63">
        <v>-808.90659185988852</v>
      </c>
      <c r="H59" s="63">
        <v>-408.42207521301208</v>
      </c>
      <c r="I59" s="63">
        <v>377.96229583788016</v>
      </c>
      <c r="J59" s="63">
        <v>-36.634925676379773</v>
      </c>
      <c r="K59" s="63">
        <v>1407.2791122578426</v>
      </c>
      <c r="L59" s="63">
        <v>1429.1620662131238</v>
      </c>
      <c r="M59" s="63">
        <v>1130.7860724372715</v>
      </c>
      <c r="N59" s="63">
        <v>-1568.3985241751495</v>
      </c>
      <c r="O59" s="63">
        <v>-876.92417084704994</v>
      </c>
      <c r="P59" s="63">
        <v>-952.09579007389254</v>
      </c>
      <c r="Q59" s="63">
        <v>-663.89399633577068</v>
      </c>
      <c r="R59" s="63">
        <v>-2755.2002043694042</v>
      </c>
      <c r="S59" s="63">
        <v>0</v>
      </c>
    </row>
    <row r="60" spans="1:19" ht="16.5" customHeight="1" x14ac:dyDescent="0.35">
      <c r="A60" s="63" t="str">
        <f t="shared" si="20"/>
        <v>Effekt av oppdaterte regnskapsandeler</v>
      </c>
      <c r="B60" s="63"/>
      <c r="C60" s="63"/>
      <c r="D60" s="63">
        <v>-2527.0415532796051</v>
      </c>
      <c r="E60" s="63">
        <v>844.35943898387859</v>
      </c>
      <c r="F60" s="63">
        <v>90.935363114865353</v>
      </c>
      <c r="G60" s="63">
        <v>-1686.4230346832419</v>
      </c>
      <c r="H60" s="63">
        <v>3424.8793840530066</v>
      </c>
      <c r="I60" s="63">
        <v>283.04233415484651</v>
      </c>
      <c r="J60" s="63">
        <v>-4882.396142714475</v>
      </c>
      <c r="K60" s="63">
        <v>370.3407072283826</v>
      </c>
      <c r="L60" s="63">
        <v>2152.5679087579883</v>
      </c>
      <c r="M60" s="63">
        <v>-3350.0053615699658</v>
      </c>
      <c r="N60" s="63">
        <v>-24.127760618971255</v>
      </c>
      <c r="O60" s="63">
        <v>-767.61333191165397</v>
      </c>
      <c r="P60" s="63">
        <v>852.69603795568867</v>
      </c>
      <c r="Q60" s="63">
        <v>2482.1959464965153</v>
      </c>
      <c r="R60" s="63">
        <v>2736.5900640327541</v>
      </c>
      <c r="S60" s="63">
        <v>5.8737051690502903E-11</v>
      </c>
    </row>
    <row r="61" spans="1:19" ht="16.5" customHeight="1" x14ac:dyDescent="0.35">
      <c r="A61" s="70" t="str">
        <f t="shared" si="20"/>
        <v>Effekt av endringer i fordelingssystemet</v>
      </c>
      <c r="B61" s="70"/>
      <c r="C61" s="70"/>
      <c r="D61" s="70">
        <v>0</v>
      </c>
      <c r="E61" s="70">
        <v>0</v>
      </c>
      <c r="F61" s="70">
        <v>0</v>
      </c>
      <c r="G61" s="70">
        <v>0</v>
      </c>
      <c r="H61" s="70">
        <v>0</v>
      </c>
      <c r="I61" s="70">
        <v>0</v>
      </c>
      <c r="J61" s="70">
        <v>0</v>
      </c>
      <c r="K61" s="70">
        <v>0</v>
      </c>
      <c r="L61" s="70">
        <v>0</v>
      </c>
      <c r="M61" s="70">
        <v>0</v>
      </c>
      <c r="N61" s="70">
        <v>0</v>
      </c>
      <c r="O61" s="70">
        <v>0</v>
      </c>
      <c r="P61" s="70">
        <v>0</v>
      </c>
      <c r="Q61" s="70">
        <v>0</v>
      </c>
      <c r="R61" s="70">
        <v>0</v>
      </c>
      <c r="S61" s="70">
        <v>0</v>
      </c>
    </row>
    <row r="62" spans="1:19" ht="16.5" customHeight="1" x14ac:dyDescent="0.35">
      <c r="A62" s="61" t="str">
        <f t="shared" si="20"/>
        <v>Reelle endringer</v>
      </c>
      <c r="B62" s="61"/>
      <c r="C62" s="61"/>
      <c r="D62" s="61">
        <f>SUM(D63:D68)</f>
        <v>1094.3012202420653</v>
      </c>
      <c r="E62" s="61">
        <f t="shared" ref="E62:S62" si="21">SUM(E63:E68)</f>
        <v>777.00003473194283</v>
      </c>
      <c r="F62" s="61">
        <f t="shared" si="21"/>
        <v>639.64008360602884</v>
      </c>
      <c r="G62" s="61">
        <f t="shared" si="21"/>
        <v>329.93582689590755</v>
      </c>
      <c r="H62" s="61">
        <f t="shared" si="21"/>
        <v>418.44266545221308</v>
      </c>
      <c r="I62" s="61">
        <f t="shared" si="21"/>
        <v>222.91594373588183</v>
      </c>
      <c r="J62" s="61">
        <f t="shared" si="21"/>
        <v>312.78262869246578</v>
      </c>
      <c r="K62" s="61">
        <f t="shared" si="21"/>
        <v>362.69224462496436</v>
      </c>
      <c r="L62" s="61">
        <f t="shared" si="21"/>
        <v>592.4110980988728</v>
      </c>
      <c r="M62" s="61">
        <f t="shared" si="21"/>
        <v>690.80144810478123</v>
      </c>
      <c r="N62" s="61">
        <f t="shared" si="21"/>
        <v>890.92960139003708</v>
      </c>
      <c r="O62" s="61">
        <f t="shared" si="21"/>
        <v>1144.4067271903973</v>
      </c>
      <c r="P62" s="61">
        <f t="shared" si="21"/>
        <v>711.30577782200066</v>
      </c>
      <c r="Q62" s="61">
        <f t="shared" si="21"/>
        <v>458.88647264360736</v>
      </c>
      <c r="R62" s="61">
        <f t="shared" si="21"/>
        <v>1063.8569256103683</v>
      </c>
      <c r="S62" s="61">
        <f t="shared" si="21"/>
        <v>9710.3086988415344</v>
      </c>
    </row>
    <row r="63" spans="1:19" ht="16.5" customHeight="1" x14ac:dyDescent="0.35">
      <c r="A63" s="63" t="str">
        <f t="shared" si="20"/>
        <v xml:space="preserve"> - herav justering for demografiske forhold</v>
      </c>
      <c r="B63" s="63"/>
      <c r="C63" s="63"/>
      <c r="D63" s="63">
        <f>$S63*'Tabell 3.1 DOK32021'!D$39/100</f>
        <v>1352.3375054462913</v>
      </c>
      <c r="E63" s="63">
        <f>$S63*'Tabell 3.1 DOK32021'!E$39/100</f>
        <v>960.21668372867441</v>
      </c>
      <c r="F63" s="63">
        <f>$S63*'Tabell 3.1 DOK32021'!F$39/100</f>
        <v>790.46724891331996</v>
      </c>
      <c r="G63" s="63">
        <f>$S63*'Tabell 3.1 DOK32021'!G$39/100</f>
        <v>407.73471220572401</v>
      </c>
      <c r="H63" s="63">
        <f>$S63*'Tabell 3.1 DOK32021'!H$39/100</f>
        <v>517.11146794185993</v>
      </c>
      <c r="I63" s="63">
        <f>$S63*'Tabell 3.1 DOK32021'!I$39/100</f>
        <v>275.4795349760318</v>
      </c>
      <c r="J63" s="63">
        <f>$S63*'Tabell 3.1 DOK32021'!J$39/100</f>
        <v>386.53678896504903</v>
      </c>
      <c r="K63" s="63">
        <f>$S63*'Tabell 3.1 DOK32021'!K$39/100</f>
        <v>448.21509495561287</v>
      </c>
      <c r="L63" s="63">
        <f>$S63*'Tabell 3.1 DOK32021'!L$39/100</f>
        <v>732.10166614317723</v>
      </c>
      <c r="M63" s="63">
        <f>$S63*'Tabell 3.1 DOK32021'!M$39/100</f>
        <v>853.69246584780024</v>
      </c>
      <c r="N63" s="63">
        <f>$S63*'Tabell 3.1 DOK32021'!N$39/100</f>
        <v>1101.0108481881662</v>
      </c>
      <c r="O63" s="63">
        <f>$S63*'Tabell 3.1 DOK32021'!O$39/100</f>
        <v>1414.2578935645101</v>
      </c>
      <c r="P63" s="63">
        <f>$S63*'Tabell 3.1 DOK32021'!P$39/100</f>
        <v>879.03171758919848</v>
      </c>
      <c r="Q63" s="63">
        <f>$S63*'Tabell 3.1 DOK32021'!Q$39/100</f>
        <v>567.09192699303628</v>
      </c>
      <c r="R63" s="63">
        <f>$S63*'Tabell 3.1 DOK32021'!R$39/100</f>
        <v>1314.714444541549</v>
      </c>
      <c r="S63" s="63">
        <v>12000</v>
      </c>
    </row>
    <row r="64" spans="1:19" ht="16.5" customHeight="1" x14ac:dyDescent="0.35">
      <c r="A64" s="63" t="str">
        <f t="shared" si="20"/>
        <v xml:space="preserve"> - herav justering for andre aktivitetsnøytrale forhold</v>
      </c>
      <c r="B64" s="63"/>
      <c r="C64" s="63"/>
      <c r="D64" s="63">
        <f>$S64*'Tabell 3.1 DOK32021'!D$39/100</f>
        <v>94.438235796999322</v>
      </c>
      <c r="E64" s="63">
        <f>$S64*'Tabell 3.1 DOK32021'!E$39/100</f>
        <v>67.055131747052428</v>
      </c>
      <c r="F64" s="63">
        <f>$S64*'Tabell 3.1 DOK32021'!F$39/100</f>
        <v>55.200962882446838</v>
      </c>
      <c r="G64" s="63">
        <f>$S64*'Tabell 3.1 DOK32021'!G$39/100</f>
        <v>28.47347406903306</v>
      </c>
      <c r="H64" s="63">
        <f>$S64*'Tabell 3.1 DOK32021'!H$39/100</f>
        <v>36.111617511273209</v>
      </c>
      <c r="I64" s="63">
        <f>$S64*'Tabell 3.1 DOK32021'!I$39/100</f>
        <v>19.237654192492887</v>
      </c>
      <c r="J64" s="63">
        <f>$S64*'Tabell 3.1 DOK32021'!J$39/100</f>
        <v>26.993152429392595</v>
      </c>
      <c r="K64" s="63">
        <f>$S64*'Tabell 3.1 DOK32021'!K$39/100</f>
        <v>31.300354131066964</v>
      </c>
      <c r="L64" s="63">
        <f>$S64*'Tabell 3.1 DOK32021'!L$39/100</f>
        <v>51.125099685665219</v>
      </c>
      <c r="M64" s="63">
        <f>$S64*'Tabell 3.1 DOK32021'!M$39/100</f>
        <v>59.616190531704717</v>
      </c>
      <c r="N64" s="63">
        <f>$S64*'Tabell 3.1 DOK32021'!N$39/100</f>
        <v>76.887257565140274</v>
      </c>
      <c r="O64" s="63">
        <f>$S64*'Tabell 3.1 DOK32021'!O$39/100</f>
        <v>98.76234290058828</v>
      </c>
      <c r="P64" s="63">
        <f>$S64*'Tabell 3.1 DOK32021'!P$39/100</f>
        <v>61.385714944979028</v>
      </c>
      <c r="Q64" s="63">
        <f>$S64*'Tabell 3.1 DOK32021'!Q$39/100</f>
        <v>39.601919568347029</v>
      </c>
      <c r="R64" s="63">
        <f>$S64*'Tabell 3.1 DOK32021'!R$39/100</f>
        <v>91.810892043818171</v>
      </c>
      <c r="S64" s="63">
        <v>838</v>
      </c>
    </row>
    <row r="65" spans="1:30" ht="16.5" customHeight="1" x14ac:dyDescent="0.35">
      <c r="A65" s="63" t="str">
        <f t="shared" si="20"/>
        <v xml:space="preserve"> - herav justering for engangstiltak</v>
      </c>
      <c r="B65" s="63"/>
      <c r="C65" s="63"/>
      <c r="D65" s="63">
        <f>$S65*'Tabell 3.1 DOK32021'!D$39/100</f>
        <v>0</v>
      </c>
      <c r="E65" s="63">
        <f>$S65*'Tabell 3.1 DOK32021'!E$39/100</f>
        <v>0</v>
      </c>
      <c r="F65" s="63">
        <f>$S65*'Tabell 3.1 DOK32021'!F$39/100</f>
        <v>0</v>
      </c>
      <c r="G65" s="63">
        <f>$S65*'Tabell 3.1 DOK32021'!G$39/100</f>
        <v>0</v>
      </c>
      <c r="H65" s="63">
        <f>$S65*'Tabell 3.1 DOK32021'!H$39/100</f>
        <v>0</v>
      </c>
      <c r="I65" s="63">
        <f>$S65*'Tabell 3.1 DOK32021'!I$39/100</f>
        <v>0</v>
      </c>
      <c r="J65" s="63">
        <f>$S65*'Tabell 3.1 DOK32021'!J$39/100</f>
        <v>0</v>
      </c>
      <c r="K65" s="63">
        <f>$S65*'Tabell 3.1 DOK32021'!K$39/100</f>
        <v>0</v>
      </c>
      <c r="L65" s="63">
        <f>$S65*'Tabell 3.1 DOK32021'!L$39/100</f>
        <v>0</v>
      </c>
      <c r="M65" s="63">
        <f>$S65*'Tabell 3.1 DOK32021'!M$39/100</f>
        <v>0</v>
      </c>
      <c r="N65" s="63">
        <f>$S65*'Tabell 3.1 DOK32021'!N$39/100</f>
        <v>0</v>
      </c>
      <c r="O65" s="63">
        <f>$S65*'Tabell 3.1 DOK32021'!O$39/100</f>
        <v>0</v>
      </c>
      <c r="P65" s="63">
        <f>$S65*'Tabell 3.1 DOK32021'!P$39/100</f>
        <v>0</v>
      </c>
      <c r="Q65" s="63">
        <f>$S65*'Tabell 3.1 DOK32021'!Q$39/100</f>
        <v>0</v>
      </c>
      <c r="R65" s="63">
        <f>$S65*'Tabell 3.1 DOK32021'!R$39/100</f>
        <v>0</v>
      </c>
      <c r="S65" s="63">
        <v>0</v>
      </c>
    </row>
    <row r="66" spans="1:30" ht="16.5" customHeight="1" x14ac:dyDescent="0.35">
      <c r="A66" s="63" t="str">
        <f t="shared" si="20"/>
        <v xml:space="preserve"> - herav justering for oppgaveendringer mellom sektorer</v>
      </c>
      <c r="B66" s="63"/>
      <c r="C66" s="63"/>
      <c r="D66" s="63">
        <f>$S66*'Tabell 3.1 DOK32021'!D$39/100</f>
        <v>0</v>
      </c>
      <c r="E66" s="63">
        <f>$S66*'Tabell 3.1 DOK32021'!E$39/100</f>
        <v>0</v>
      </c>
      <c r="F66" s="63">
        <f>$S66*'Tabell 3.1 DOK32021'!F$39/100</f>
        <v>0</v>
      </c>
      <c r="G66" s="63">
        <f>$S66*'Tabell 3.1 DOK32021'!G$39/100</f>
        <v>0</v>
      </c>
      <c r="H66" s="63">
        <f>$S66*'Tabell 3.1 DOK32021'!H$39/100</f>
        <v>0</v>
      </c>
      <c r="I66" s="63">
        <f>$S66*'Tabell 3.1 DOK32021'!I$39/100</f>
        <v>0</v>
      </c>
      <c r="J66" s="63">
        <f>$S66*'Tabell 3.1 DOK32021'!J$39/100</f>
        <v>0</v>
      </c>
      <c r="K66" s="63">
        <f>$S66*'Tabell 3.1 DOK32021'!K$39/100</f>
        <v>0</v>
      </c>
      <c r="L66" s="63">
        <f>$S66*'Tabell 3.1 DOK32021'!L$39/100</f>
        <v>0</v>
      </c>
      <c r="M66" s="63">
        <f>$S66*'Tabell 3.1 DOK32021'!M$39/100</f>
        <v>0</v>
      </c>
      <c r="N66" s="63">
        <f>$S66*'Tabell 3.1 DOK32021'!N$39/100</f>
        <v>0</v>
      </c>
      <c r="O66" s="63">
        <f>$S66*'Tabell 3.1 DOK32021'!O$39/100</f>
        <v>0</v>
      </c>
      <c r="P66" s="63">
        <f>$S66*'Tabell 3.1 DOK32021'!P$39/100</f>
        <v>0</v>
      </c>
      <c r="Q66" s="63">
        <f>$S66*'Tabell 3.1 DOK32021'!Q$39/100</f>
        <v>0</v>
      </c>
      <c r="R66" s="63">
        <f>$S66*'Tabell 3.1 DOK32021'!R$39/100</f>
        <v>0</v>
      </c>
      <c r="S66" s="63">
        <v>0</v>
      </c>
    </row>
    <row r="67" spans="1:30" ht="16.5" customHeight="1" x14ac:dyDescent="0.35">
      <c r="A67" s="63" t="str">
        <f t="shared" si="20"/>
        <v xml:space="preserve"> - herav uspesifiserte rammeendringer</v>
      </c>
      <c r="B67" s="63"/>
      <c r="C67" s="63"/>
      <c r="D67" s="63">
        <f>$S67*'Tabell 3.1 DOK32021'!D$39/100</f>
        <v>188.57317596941161</v>
      </c>
      <c r="E67" s="63">
        <f>$S67*'Tabell 3.1 DOK32021'!E$39/100</f>
        <v>133.89491080466343</v>
      </c>
      <c r="F67" s="63">
        <f>$S67*'Tabell 3.1 DOK32021'!F$39/100</f>
        <v>110.22464364633286</v>
      </c>
      <c r="G67" s="63">
        <f>$S67*'Tabell 3.1 DOK32021'!G$39/100</f>
        <v>56.855503396123943</v>
      </c>
      <c r="H67" s="63">
        <f>$S67*'Tabell 3.1 DOK32021'!H$39/100</f>
        <v>72.107259798152427</v>
      </c>
      <c r="I67" s="63">
        <f>$S67*'Tabell 3.1 DOK32021'!I$39/100</f>
        <v>38.413525185684549</v>
      </c>
      <c r="J67" s="63">
        <f>$S67*'Tabell 3.1 DOK32021'!J$39/100</f>
        <v>53.899614283124237</v>
      </c>
      <c r="K67" s="63">
        <f>$S67*'Tabell 3.1 DOK32021'!K$39/100</f>
        <v>62.500184778442588</v>
      </c>
      <c r="L67" s="63">
        <f>$S67*'Tabell 3.1 DOK32021'!L$39/100</f>
        <v>102.08600719947992</v>
      </c>
      <c r="M67" s="63">
        <f>$S67*'Tabell 3.1 DOK32021'!M$39/100</f>
        <v>119.04091910321694</v>
      </c>
      <c r="N67" s="63">
        <f>$S67*'Tabell 3.1 DOK32021'!N$39/100</f>
        <v>153.52758581601285</v>
      </c>
      <c r="O67" s="63">
        <f>$S67*'Tabell 3.1 DOK32021'!O$39/100</f>
        <v>197.20750297556657</v>
      </c>
      <c r="P67" s="63">
        <f>$S67*'Tabell 3.1 DOK32021'!P$39/100</f>
        <v>122.57428496663505</v>
      </c>
      <c r="Q67" s="63">
        <f>$S67*'Tabell 3.1 DOK32021'!Q$39/100</f>
        <v>79.076654540021295</v>
      </c>
      <c r="R67" s="63">
        <f>$S67*'Tabell 3.1 DOK32021'!R$39/100</f>
        <v>183.32692637866577</v>
      </c>
      <c r="S67" s="63">
        <v>1673.3086988415339</v>
      </c>
    </row>
    <row r="68" spans="1:30" ht="16.5" customHeight="1" x14ac:dyDescent="0.35">
      <c r="A68" s="70" t="str">
        <f t="shared" si="20"/>
        <v xml:space="preserve"> - herav spesifiserte rammeendringer</v>
      </c>
      <c r="B68" s="70"/>
      <c r="C68" s="70"/>
      <c r="D68" s="70">
        <f>$S68*'Tabell 3.1 DOK32021'!D$39/100</f>
        <v>-541.04769697063693</v>
      </c>
      <c r="E68" s="70">
        <f>$S68*'Tabell 3.1 DOK32021'!E$39/100</f>
        <v>-384.1666915484472</v>
      </c>
      <c r="F68" s="70">
        <f>$S68*'Tabell 3.1 DOK32021'!F$39/100</f>
        <v>-316.25277183607074</v>
      </c>
      <c r="G68" s="70">
        <f>$S68*'Tabell 3.1 DOK32021'!G$39/100</f>
        <v>-163.12786277497341</v>
      </c>
      <c r="H68" s="70">
        <f>$S68*'Tabell 3.1 DOK32021'!H$39/100</f>
        <v>-206.88767979907243</v>
      </c>
      <c r="I68" s="70">
        <f>$S68*'Tabell 3.1 DOK32021'!I$39/100</f>
        <v>-110.21477061832738</v>
      </c>
      <c r="J68" s="70">
        <f>$S68*'Tabell 3.1 DOK32021'!J$39/100</f>
        <v>-154.64692698510007</v>
      </c>
      <c r="K68" s="70">
        <f>$S68*'Tabell 3.1 DOK32021'!K$39/100</f>
        <v>-179.32338924015809</v>
      </c>
      <c r="L68" s="70">
        <f>$S68*'Tabell 3.1 DOK32021'!L$39/100</f>
        <v>-292.90167492944948</v>
      </c>
      <c r="M68" s="70">
        <f>$S68*'Tabell 3.1 DOK32021'!M$39/100</f>
        <v>-341.54812737794072</v>
      </c>
      <c r="N68" s="70">
        <f>$S68*'Tabell 3.1 DOK32021'!N$39/100</f>
        <v>-440.49609017928219</v>
      </c>
      <c r="O68" s="70">
        <f>$S68*'Tabell 3.1 DOK32021'!O$39/100</f>
        <v>-565.8210122502677</v>
      </c>
      <c r="P68" s="70">
        <f>$S68*'Tabell 3.1 DOK32021'!P$39/100</f>
        <v>-351.68593967881185</v>
      </c>
      <c r="Q68" s="70">
        <f>$S68*'Tabell 3.1 DOK32021'!Q$39/100</f>
        <v>-226.88402845779726</v>
      </c>
      <c r="R68" s="70">
        <f>$S68*'Tabell 3.1 DOK32021'!R$39/100</f>
        <v>-525.9953373536647</v>
      </c>
      <c r="S68" s="70">
        <v>-4801</v>
      </c>
    </row>
    <row r="69" spans="1:30" ht="16.5" customHeight="1" x14ac:dyDescent="0.35">
      <c r="A69" s="70" t="str">
        <f t="shared" si="20"/>
        <v>Vridningseffekter knyttet til endringer i særskilte tildelinger</v>
      </c>
      <c r="B69" s="70"/>
      <c r="C69" s="70"/>
      <c r="D69" s="70">
        <f>'Tabell 2.1 DOK32021'!D25+'Tabell 2.1 DOK32021'!D26-SUM(D58:D62)</f>
        <v>-6.7126965797506273</v>
      </c>
      <c r="E69" s="70">
        <f>'Tabell 2.1 DOK32021'!E25+'Tabell 2.1 DOK32021'!E26-SUM(E58:E62)</f>
        <v>-69.653654431342147</v>
      </c>
      <c r="F69" s="70">
        <f>'Tabell 2.1 DOK32021'!F25+'Tabell 2.1 DOK32021'!F26-SUM(F58:F62)</f>
        <v>15.617743264709134</v>
      </c>
      <c r="G69" s="70">
        <f>'Tabell 2.1 DOK32021'!G25+'Tabell 2.1 DOK32021'!G26-SUM(G58:G62)</f>
        <v>184.88320154002577</v>
      </c>
      <c r="H69" s="70">
        <f>'Tabell 2.1 DOK32021'!H25+'Tabell 2.1 DOK32021'!H26-SUM(H58:H62)</f>
        <v>43.367085095625953</v>
      </c>
      <c r="I69" s="70">
        <f>'Tabell 2.1 DOK32021'!I25+'Tabell 2.1 DOK32021'!I26-SUM(I58:I62)</f>
        <v>64.841058092672029</v>
      </c>
      <c r="J69" s="70">
        <f>'Tabell 2.1 DOK32021'!J25+'Tabell 2.1 DOK32021'!J26-SUM(J58:J62)</f>
        <v>89.125603063643211</v>
      </c>
      <c r="K69" s="70">
        <f>'Tabell 2.1 DOK32021'!K25+'Tabell 2.1 DOK32021'!K26-SUM(K58:K62)</f>
        <v>-5.805525386473164</v>
      </c>
      <c r="L69" s="70">
        <f>'Tabell 2.1 DOK32021'!L25+'Tabell 2.1 DOK32021'!L26-SUM(L58:L62)</f>
        <v>20.068035009724554</v>
      </c>
      <c r="M69" s="70">
        <f>'Tabell 2.1 DOK32021'!M25+'Tabell 2.1 DOK32021'!M26-SUM(M58:M62)</f>
        <v>-22.321673080237815</v>
      </c>
      <c r="N69" s="70">
        <f>'Tabell 2.1 DOK32021'!N25+'Tabell 2.1 DOK32021'!N26-SUM(N58:N62)</f>
        <v>-32.165074078016914</v>
      </c>
      <c r="O69" s="70">
        <f>'Tabell 2.1 DOK32021'!O25+'Tabell 2.1 DOK32021'!O26-SUM(O58:O62)</f>
        <v>-182.11002802732401</v>
      </c>
      <c r="P69" s="70">
        <f>'Tabell 2.1 DOK32021'!P25+'Tabell 2.1 DOK32021'!P26-SUM(P58:P62)</f>
        <v>-89.124189106951235</v>
      </c>
      <c r="Q69" s="70">
        <f>'Tabell 2.1 DOK32021'!Q25+'Tabell 2.1 DOK32021'!Q26-SUM(Q58:Q62)</f>
        <v>57.591224217816489</v>
      </c>
      <c r="R69" s="70">
        <f>'Tabell 2.1 DOK32021'!R25+'Tabell 2.1 DOK32021'!R26-SUM(R58:R62)</f>
        <v>-67.601109593932051</v>
      </c>
      <c r="S69" s="70">
        <f>SUM(D69:R69)</f>
        <v>1.8917489796876907E-10</v>
      </c>
    </row>
    <row r="70" spans="1:30" s="55" customFormat="1" ht="16.5" customHeight="1" x14ac:dyDescent="0.35">
      <c r="A70" s="61" t="str">
        <f t="shared" si="20"/>
        <v>Kompensasjon for forventet lønns- og prisutvikling</v>
      </c>
      <c r="B70" s="61"/>
      <c r="C70" s="61"/>
      <c r="D70" s="61">
        <f>SUM(D71:D72)</f>
        <v>2243.5451948983427</v>
      </c>
      <c r="E70" s="61">
        <f t="shared" ref="E70:S70" si="22">SUM(E71:E72)</f>
        <v>1593.0117431223221</v>
      </c>
      <c r="F70" s="61">
        <f t="shared" si="22"/>
        <v>1311.3952625596426</v>
      </c>
      <c r="G70" s="61">
        <f t="shared" si="22"/>
        <v>676.43709553150552</v>
      </c>
      <c r="H70" s="61">
        <f t="shared" si="22"/>
        <v>857.89453036349641</v>
      </c>
      <c r="I70" s="61">
        <f t="shared" si="22"/>
        <v>457.02406721637158</v>
      </c>
      <c r="J70" s="61">
        <f t="shared" si="22"/>
        <v>641.26947011484208</v>
      </c>
      <c r="K70" s="61">
        <f t="shared" si="22"/>
        <v>743.5945675681827</v>
      </c>
      <c r="L70" s="61">
        <f t="shared" si="22"/>
        <v>1214.566015242287</v>
      </c>
      <c r="M70" s="61">
        <f t="shared" si="22"/>
        <v>1416.2867050275836</v>
      </c>
      <c r="N70" s="61">
        <f t="shared" si="22"/>
        <v>1826.5910603198997</v>
      </c>
      <c r="O70" s="61">
        <f t="shared" si="22"/>
        <v>2346.2719096935703</v>
      </c>
      <c r="P70" s="61">
        <f t="shared" si="22"/>
        <v>1458.3248473240012</v>
      </c>
      <c r="Q70" s="61">
        <f t="shared" si="22"/>
        <v>940.81275032817484</v>
      </c>
      <c r="R70" s="61">
        <f t="shared" si="22"/>
        <v>2181.1280562992429</v>
      </c>
      <c r="S70" s="61">
        <f t="shared" si="22"/>
        <v>19908.153275609464</v>
      </c>
    </row>
    <row r="71" spans="1:30" ht="16.5" customHeight="1" x14ac:dyDescent="0.35">
      <c r="A71" s="63" t="str">
        <f t="shared" si="20"/>
        <v xml:space="preserve"> - herav generell lønns- og priskompensasjon</v>
      </c>
      <c r="B71" s="63"/>
      <c r="C71" s="63"/>
      <c r="D71" s="63">
        <f>$S71*'Tabell 3.1 DOK32021'!D$39/100</f>
        <v>1531.1168576349382</v>
      </c>
      <c r="E71" s="63">
        <f>$S71*'Tabell 3.1 DOK32021'!E$39/100</f>
        <v>1087.1575664494349</v>
      </c>
      <c r="F71" s="63">
        <f>$S71*'Tabell 3.1 DOK32021'!F$39/100</f>
        <v>894.96721443075046</v>
      </c>
      <c r="G71" s="63">
        <f>$S71*'Tabell 3.1 DOK32021'!G$39/100</f>
        <v>461.63734185209142</v>
      </c>
      <c r="H71" s="63">
        <f>$S71*'Tabell 3.1 DOK32021'!H$39/100</f>
        <v>585.4737317078542</v>
      </c>
      <c r="I71" s="63">
        <f>$S71*'Tabell 3.1 DOK32021'!I$39/100</f>
        <v>311.89799753134741</v>
      </c>
      <c r="J71" s="63">
        <f>$S71*'Tabell 3.1 DOK32021'!J$39/100</f>
        <v>437.63704792403257</v>
      </c>
      <c r="K71" s="63">
        <f>$S71*'Tabell 3.1 DOK32021'!K$39/100</f>
        <v>507.46924119841259</v>
      </c>
      <c r="L71" s="63">
        <f>$S71*'Tabell 3.1 DOK32021'!L$39/100</f>
        <v>828.88568720463024</v>
      </c>
      <c r="M71" s="63">
        <f>$S71*'Tabell 3.1 DOK32021'!M$39/100</f>
        <v>966.55082065785246</v>
      </c>
      <c r="N71" s="63">
        <f>$S71*'Tabell 3.1 DOK32021'!N$39/100</f>
        <v>1246.5647542205172</v>
      </c>
      <c r="O71" s="63">
        <f>$S71*'Tabell 3.1 DOK32021'!O$39/100</f>
        <v>1601.2231363540332</v>
      </c>
      <c r="P71" s="63">
        <f>$S71*'Tabell 3.1 DOK32021'!P$39/100</f>
        <v>995.23992773715861</v>
      </c>
      <c r="Q71" s="63">
        <f>$S71*'Tabell 3.1 DOK32021'!Q$39/100</f>
        <v>642.06161978859939</v>
      </c>
      <c r="R71" s="63">
        <f>$S71*'Tabell 3.1 DOK32021'!R$39/100</f>
        <v>1488.5200187873268</v>
      </c>
      <c r="S71" s="63">
        <v>13586.402963478979</v>
      </c>
    </row>
    <row r="72" spans="1:30" ht="16.5" customHeight="1" x14ac:dyDescent="0.35">
      <c r="A72" s="70" t="str">
        <f t="shared" si="20"/>
        <v xml:space="preserve"> - herav kompensasjon for endring i løpende pensjonsutgifter</v>
      </c>
      <c r="B72" s="70"/>
      <c r="C72" s="70"/>
      <c r="D72" s="70">
        <f>$S72*'Tabell 3.1 DOK32021'!D$39/100</f>
        <v>712.42833726340439</v>
      </c>
      <c r="E72" s="70">
        <f>$S72*'Tabell 3.1 DOK32021'!E$39/100</f>
        <v>505.85417667288726</v>
      </c>
      <c r="F72" s="70">
        <f>$S72*'Tabell 3.1 DOK32021'!F$39/100</f>
        <v>416.42804812889221</v>
      </c>
      <c r="G72" s="70">
        <f>$S72*'Tabell 3.1 DOK32021'!G$39/100</f>
        <v>214.7997536794141</v>
      </c>
      <c r="H72" s="70">
        <f>$S72*'Tabell 3.1 DOK32021'!H$39/100</f>
        <v>272.42079865564216</v>
      </c>
      <c r="I72" s="70">
        <f>$S72*'Tabell 3.1 DOK32021'!I$39/100</f>
        <v>145.12606968502416</v>
      </c>
      <c r="J72" s="70">
        <f>$S72*'Tabell 3.1 DOK32021'!J$39/100</f>
        <v>203.63242219080956</v>
      </c>
      <c r="K72" s="70">
        <f>$S72*'Tabell 3.1 DOK32021'!K$39/100</f>
        <v>236.12532636977008</v>
      </c>
      <c r="L72" s="70">
        <f>$S72*'Tabell 3.1 DOK32021'!L$39/100</f>
        <v>385.68032803765664</v>
      </c>
      <c r="M72" s="70">
        <f>$S72*'Tabell 3.1 DOK32021'!M$39/100</f>
        <v>449.7358843697312</v>
      </c>
      <c r="N72" s="70">
        <f>$S72*'Tabell 3.1 DOK32021'!N$39/100</f>
        <v>580.02630609938251</v>
      </c>
      <c r="O72" s="70">
        <f>$S72*'Tabell 3.1 DOK32021'!O$39/100</f>
        <v>745.04877333953698</v>
      </c>
      <c r="P72" s="70">
        <f>$S72*'Tabell 3.1 DOK32021'!P$39/100</f>
        <v>463.08491958684266</v>
      </c>
      <c r="Q72" s="70">
        <f>$S72*'Tabell 3.1 DOK32021'!Q$39/100</f>
        <v>298.7511305395754</v>
      </c>
      <c r="R72" s="70">
        <f>$S72*'Tabell 3.1 DOK32021'!R$39/100</f>
        <v>692.60803751191622</v>
      </c>
      <c r="S72" s="70">
        <v>6321.7503121304853</v>
      </c>
    </row>
    <row r="73" spans="1:30" ht="16.5" customHeight="1" thickBot="1" x14ac:dyDescent="0.4">
      <c r="A73" s="194" t="str">
        <f t="shared" si="20"/>
        <v>Bydelsfordelt budsjett 2021</v>
      </c>
      <c r="B73" s="194"/>
      <c r="C73" s="197"/>
      <c r="D73" s="272">
        <f t="shared" ref="D73:S73" si="23">D62+D70+SUM(D58:D61)+D69</f>
        <v>234812.67199944079</v>
      </c>
      <c r="E73" s="272">
        <f t="shared" si="23"/>
        <v>166092.40649005363</v>
      </c>
      <c r="F73" s="272">
        <f t="shared" si="23"/>
        <v>138543.7403983658</v>
      </c>
      <c r="G73" s="272">
        <f t="shared" si="23"/>
        <v>77151.364425861102</v>
      </c>
      <c r="H73" s="272">
        <f t="shared" si="23"/>
        <v>91263.282647510088</v>
      </c>
      <c r="I73" s="272">
        <f t="shared" si="23"/>
        <v>50228.507908519219</v>
      </c>
      <c r="J73" s="272">
        <f t="shared" si="23"/>
        <v>70714.342613207045</v>
      </c>
      <c r="K73" s="272">
        <f t="shared" si="23"/>
        <v>79528.578029287193</v>
      </c>
      <c r="L73" s="272">
        <f t="shared" si="23"/>
        <v>127518.86827793073</v>
      </c>
      <c r="M73" s="272">
        <f t="shared" si="23"/>
        <v>149344.91876868362</v>
      </c>
      <c r="N73" s="272">
        <f t="shared" si="23"/>
        <v>190607.06626183027</v>
      </c>
      <c r="O73" s="272">
        <f t="shared" si="23"/>
        <v>243745.33478408129</v>
      </c>
      <c r="P73" s="272">
        <f t="shared" si="23"/>
        <v>153909.70677835494</v>
      </c>
      <c r="Q73" s="272">
        <f t="shared" si="23"/>
        <v>100356.69512477989</v>
      </c>
      <c r="R73" s="272">
        <f t="shared" si="23"/>
        <v>227595.7595461582</v>
      </c>
      <c r="S73" s="272">
        <f t="shared" si="23"/>
        <v>2101413.2440540637</v>
      </c>
      <c r="T73" s="55"/>
      <c r="U73" s="55"/>
      <c r="V73" s="55"/>
      <c r="W73" s="55"/>
      <c r="X73" s="55"/>
      <c r="Y73" s="55"/>
      <c r="Z73" s="55"/>
      <c r="AA73" s="55"/>
      <c r="AB73" s="55"/>
      <c r="AC73" s="55"/>
      <c r="AD73" s="55"/>
    </row>
    <row r="74" spans="1:30" s="347" customFormat="1" ht="16.5" customHeight="1" thickBot="1" x14ac:dyDescent="0.4">
      <c r="A74" s="65"/>
      <c r="B74" s="65"/>
      <c r="C74" s="65"/>
      <c r="D74" s="64"/>
      <c r="E74" s="64"/>
      <c r="F74" s="64"/>
      <c r="G74" s="64"/>
      <c r="H74" s="64"/>
      <c r="I74" s="64"/>
      <c r="J74" s="64"/>
      <c r="K74" s="64"/>
      <c r="L74" s="64"/>
      <c r="M74" s="64"/>
      <c r="N74" s="64"/>
      <c r="O74" s="64"/>
      <c r="P74" s="64"/>
      <c r="Q74" s="64"/>
      <c r="R74" s="64"/>
      <c r="S74" s="23"/>
      <c r="T74" s="23"/>
      <c r="U74" s="23"/>
      <c r="V74" s="23"/>
      <c r="W74" s="23"/>
      <c r="X74" s="23"/>
      <c r="Y74" s="23"/>
      <c r="Z74" s="23"/>
      <c r="AA74" s="23"/>
      <c r="AB74" s="23"/>
      <c r="AC74" s="23"/>
      <c r="AD74" s="23"/>
    </row>
    <row r="75" spans="1:30" ht="16.5" customHeight="1" x14ac:dyDescent="0.35">
      <c r="A75" s="348" t="str">
        <f>'Tabell 2.1 DOK32021'!A30</f>
        <v>FO2C Aktivitetstilbud for barn og unge, helsestasjon og skolehelsetjeneste</v>
      </c>
      <c r="B75" s="348"/>
      <c r="C75" s="192"/>
      <c r="D75" s="193"/>
      <c r="E75" s="193"/>
      <c r="F75" s="193"/>
      <c r="G75" s="193"/>
      <c r="H75" s="193"/>
      <c r="I75" s="193"/>
      <c r="J75" s="193"/>
      <c r="K75" s="193"/>
      <c r="L75" s="193"/>
      <c r="M75" s="193"/>
      <c r="N75" s="193"/>
      <c r="O75" s="193"/>
      <c r="P75" s="193"/>
      <c r="Q75" s="193"/>
      <c r="R75" s="193"/>
      <c r="S75" s="193"/>
    </row>
    <row r="76" spans="1:30" ht="16.5" customHeight="1" x14ac:dyDescent="0.35">
      <c r="A76" s="69" t="str">
        <f t="shared" ref="A76:A91" si="24">A58</f>
        <v>Bydelsfordelt Dok3 2020</v>
      </c>
      <c r="B76" s="69"/>
      <c r="C76" s="69"/>
      <c r="D76" s="69">
        <v>88115.465450215866</v>
      </c>
      <c r="E76" s="69">
        <v>75476.913846796742</v>
      </c>
      <c r="F76" s="69">
        <v>53441.42679169093</v>
      </c>
      <c r="G76" s="69">
        <v>41985.635351487836</v>
      </c>
      <c r="H76" s="69">
        <v>55822.229156274807</v>
      </c>
      <c r="I76" s="69">
        <v>46161.417363065142</v>
      </c>
      <c r="J76" s="69">
        <v>72250.590756384423</v>
      </c>
      <c r="K76" s="69">
        <v>73745.953963167223</v>
      </c>
      <c r="L76" s="69">
        <v>58709.465073450541</v>
      </c>
      <c r="M76" s="69">
        <v>46181.637546051512</v>
      </c>
      <c r="N76" s="69">
        <v>64179.352447884849</v>
      </c>
      <c r="O76" s="69">
        <v>83389.68895621493</v>
      </c>
      <c r="P76" s="69">
        <v>72782.986040172182</v>
      </c>
      <c r="Q76" s="69">
        <v>72493.147543923958</v>
      </c>
      <c r="R76" s="69">
        <v>80152.795551016636</v>
      </c>
      <c r="S76" s="69">
        <v>984888.70583779772</v>
      </c>
      <c r="T76" s="55"/>
      <c r="U76" s="55"/>
      <c r="V76" s="55"/>
      <c r="W76" s="55"/>
      <c r="X76" s="55"/>
      <c r="Y76" s="55"/>
      <c r="Z76" s="55"/>
      <c r="AA76" s="55"/>
      <c r="AB76" s="55"/>
      <c r="AC76" s="55"/>
      <c r="AD76" s="55"/>
    </row>
    <row r="77" spans="1:30" ht="16.5" customHeight="1" x14ac:dyDescent="0.35">
      <c r="A77" s="63" t="str">
        <f t="shared" si="24"/>
        <v>Effekt av oppdaterte kriterieandeler</v>
      </c>
      <c r="B77" s="63"/>
      <c r="C77" s="63"/>
      <c r="D77" s="63">
        <v>1995.9195464624149</v>
      </c>
      <c r="E77" s="63">
        <v>1686.8662660646414</v>
      </c>
      <c r="F77" s="63">
        <v>1302.7916730892948</v>
      </c>
      <c r="G77" s="63">
        <v>529.04912076764538</v>
      </c>
      <c r="H77" s="63">
        <v>-308.47448839857765</v>
      </c>
      <c r="I77" s="63">
        <v>-1086.151722180917</v>
      </c>
      <c r="J77" s="63">
        <v>629.80240961588072</v>
      </c>
      <c r="K77" s="63">
        <v>-1085.1634052882825</v>
      </c>
      <c r="L77" s="63">
        <v>-1803.7791155432838</v>
      </c>
      <c r="M77" s="63">
        <v>-1621.4256555810914</v>
      </c>
      <c r="N77" s="63">
        <v>981.55783923162323</v>
      </c>
      <c r="O77" s="63">
        <v>-1258.4297819488133</v>
      </c>
      <c r="P77" s="63">
        <v>-210.05648680589104</v>
      </c>
      <c r="Q77" s="63">
        <v>268.45702838997323</v>
      </c>
      <c r="R77" s="63">
        <v>-20.963227874584682</v>
      </c>
      <c r="S77" s="63">
        <v>2.820801187902469E-10</v>
      </c>
    </row>
    <row r="78" spans="1:30" ht="16.5" customHeight="1" x14ac:dyDescent="0.35">
      <c r="A78" s="63" t="str">
        <f t="shared" si="24"/>
        <v>Effekt av oppdaterte regnskapsandeler</v>
      </c>
      <c r="B78" s="63"/>
      <c r="C78" s="63"/>
      <c r="D78" s="63">
        <v>0</v>
      </c>
      <c r="E78" s="63">
        <v>0</v>
      </c>
      <c r="F78" s="63">
        <v>0</v>
      </c>
      <c r="G78" s="63">
        <v>0</v>
      </c>
      <c r="H78" s="63">
        <v>0</v>
      </c>
      <c r="I78" s="63">
        <v>0</v>
      </c>
      <c r="J78" s="63">
        <v>0</v>
      </c>
      <c r="K78" s="63">
        <v>0</v>
      </c>
      <c r="L78" s="63">
        <v>0</v>
      </c>
      <c r="M78" s="63">
        <v>0</v>
      </c>
      <c r="N78" s="63">
        <v>0</v>
      </c>
      <c r="O78" s="63">
        <v>0</v>
      </c>
      <c r="P78" s="63">
        <v>0</v>
      </c>
      <c r="Q78" s="63">
        <v>0</v>
      </c>
      <c r="R78" s="63">
        <v>0</v>
      </c>
      <c r="S78" s="63">
        <v>0</v>
      </c>
    </row>
    <row r="79" spans="1:30" ht="16.5" customHeight="1" x14ac:dyDescent="0.35">
      <c r="A79" s="70" t="str">
        <f t="shared" si="24"/>
        <v>Effekt av endringer i fordelingssystemet</v>
      </c>
      <c r="B79" s="70"/>
      <c r="C79" s="70"/>
      <c r="D79" s="70">
        <v>0</v>
      </c>
      <c r="E79" s="70">
        <v>0</v>
      </c>
      <c r="F79" s="70">
        <v>0</v>
      </c>
      <c r="G79" s="70">
        <v>0</v>
      </c>
      <c r="H79" s="70">
        <v>0</v>
      </c>
      <c r="I79" s="70">
        <v>0</v>
      </c>
      <c r="J79" s="70">
        <v>0</v>
      </c>
      <c r="K79" s="70">
        <v>0</v>
      </c>
      <c r="L79" s="70">
        <v>0</v>
      </c>
      <c r="M79" s="70">
        <v>0</v>
      </c>
      <c r="N79" s="70">
        <v>0</v>
      </c>
      <c r="O79" s="70">
        <v>0</v>
      </c>
      <c r="P79" s="70">
        <v>0</v>
      </c>
      <c r="Q79" s="70">
        <v>0</v>
      </c>
      <c r="R79" s="70">
        <v>0</v>
      </c>
      <c r="S79" s="70">
        <v>0</v>
      </c>
      <c r="T79" s="55"/>
      <c r="U79" s="55"/>
      <c r="V79" s="55"/>
      <c r="W79" s="55"/>
      <c r="X79" s="55"/>
      <c r="Y79" s="55"/>
      <c r="Z79" s="55"/>
      <c r="AA79" s="55"/>
      <c r="AB79" s="55"/>
      <c r="AC79" s="55"/>
      <c r="AD79" s="55"/>
    </row>
    <row r="80" spans="1:30" ht="16.5" customHeight="1" x14ac:dyDescent="0.35">
      <c r="A80" s="61" t="str">
        <f t="shared" si="24"/>
        <v>Reelle endringer</v>
      </c>
      <c r="B80" s="61"/>
      <c r="C80" s="61"/>
      <c r="D80" s="61">
        <f>SUM(D81:D86)</f>
        <v>1663.0284730223875</v>
      </c>
      <c r="E80" s="61">
        <f t="shared" ref="E80:S80" si="25">SUM(E81:E86)</f>
        <v>1542.7132801794196</v>
      </c>
      <c r="F80" s="61">
        <f t="shared" si="25"/>
        <v>1126.6409759472035</v>
      </c>
      <c r="G80" s="61">
        <f t="shared" si="25"/>
        <v>837.47951602527098</v>
      </c>
      <c r="H80" s="61">
        <f t="shared" si="25"/>
        <v>1120.2577808130991</v>
      </c>
      <c r="I80" s="61">
        <f t="shared" si="25"/>
        <v>958.00510202403166</v>
      </c>
      <c r="J80" s="61">
        <f t="shared" si="25"/>
        <v>1537.756065675168</v>
      </c>
      <c r="K80" s="61">
        <f t="shared" si="25"/>
        <v>1523.3541937368818</v>
      </c>
      <c r="L80" s="61">
        <f t="shared" si="25"/>
        <v>1166.424377441524</v>
      </c>
      <c r="M80" s="61">
        <f t="shared" si="25"/>
        <v>938.77336224791031</v>
      </c>
      <c r="N80" s="61">
        <f t="shared" si="25"/>
        <v>1288.2054503838258</v>
      </c>
      <c r="O80" s="61">
        <f t="shared" si="25"/>
        <v>1740.3763718621108</v>
      </c>
      <c r="P80" s="61">
        <f t="shared" si="25"/>
        <v>1565.4284751837822</v>
      </c>
      <c r="Q80" s="61">
        <f t="shared" si="25"/>
        <v>1554.13986769448</v>
      </c>
      <c r="R80" s="61">
        <f t="shared" si="25"/>
        <v>1571.6420244202004</v>
      </c>
      <c r="S80" s="61">
        <f t="shared" si="25"/>
        <v>20134.225316657295</v>
      </c>
    </row>
    <row r="81" spans="1:19" ht="16.5" customHeight="1" x14ac:dyDescent="0.35">
      <c r="A81" s="63" t="str">
        <f t="shared" si="24"/>
        <v xml:space="preserve"> - herav justering for demografiske forhold</v>
      </c>
      <c r="B81" s="63"/>
      <c r="C81" s="63"/>
      <c r="D81" s="63">
        <f>$S81*'Tabell 3.1 DOK32021'!D$50/100</f>
        <v>330.38837042248525</v>
      </c>
      <c r="E81" s="63">
        <f>$S81*'Tabell 3.1 DOK32021'!E$50/100</f>
        <v>306.48574870235785</v>
      </c>
      <c r="F81" s="63">
        <f>$S81*'Tabell 3.1 DOK32021'!F$50/100</f>
        <v>223.82603914045194</v>
      </c>
      <c r="G81" s="63">
        <f>$S81*'Tabell 3.1 DOK32021'!G$50/100</f>
        <v>166.37928757704202</v>
      </c>
      <c r="H81" s="63">
        <f>$S81*'Tabell 3.1 DOK32021'!H$50/100</f>
        <v>222.55791085963378</v>
      </c>
      <c r="I81" s="63">
        <f>$S81*'Tabell 3.1 DOK32021'!I$50/100</f>
        <v>190.32370741008086</v>
      </c>
      <c r="J81" s="63">
        <f>$S81*'Tabell 3.1 DOK32021'!J$50/100</f>
        <v>305.50091528040338</v>
      </c>
      <c r="K81" s="63">
        <f>$S81*'Tabell 3.1 DOK32021'!K$50/100</f>
        <v>302.6397429806434</v>
      </c>
      <c r="L81" s="63">
        <f>$S81*'Tabell 3.1 DOK32021'!L$50/100</f>
        <v>231.72967603109649</v>
      </c>
      <c r="M81" s="63">
        <f>$S81*'Tabell 3.1 DOK32021'!M$50/100</f>
        <v>186.50300122970242</v>
      </c>
      <c r="N81" s="63">
        <f>$S81*'Tabell 3.1 DOK32021'!N$50/100</f>
        <v>255.92351930582146</v>
      </c>
      <c r="O81" s="63">
        <f>$S81*'Tabell 3.1 DOK32021'!O$50/100</f>
        <v>345.75482184999203</v>
      </c>
      <c r="P81" s="63">
        <f>$S81*'Tabell 3.1 DOK32021'!P$50/100</f>
        <v>310.99850142010359</v>
      </c>
      <c r="Q81" s="63">
        <f>$S81*'Tabell 3.1 DOK32021'!Q$50/100</f>
        <v>308.75583107907721</v>
      </c>
      <c r="R81" s="63">
        <f>$S81*'Tabell 3.1 DOK32021'!R$50/100</f>
        <v>312.23292671110846</v>
      </c>
      <c r="S81" s="63">
        <v>4000</v>
      </c>
    </row>
    <row r="82" spans="1:19" ht="16.5" customHeight="1" x14ac:dyDescent="0.35">
      <c r="A82" s="63" t="str">
        <f t="shared" si="24"/>
        <v xml:space="preserve"> - herav justering for andre aktivitetsnøytrale forhold</v>
      </c>
      <c r="B82" s="63"/>
      <c r="C82" s="63"/>
      <c r="D82" s="63">
        <f>$S82*'Tabell 3.1 DOK32021'!D$50/100</f>
        <v>28.413399856333729</v>
      </c>
      <c r="E82" s="63">
        <f>$S82*'Tabell 3.1 DOK32021'!E$50/100</f>
        <v>26.357774388402774</v>
      </c>
      <c r="F82" s="63">
        <f>$S82*'Tabell 3.1 DOK32021'!F$50/100</f>
        <v>19.249039366078865</v>
      </c>
      <c r="G82" s="63">
        <f>$S82*'Tabell 3.1 DOK32021'!G$50/100</f>
        <v>14.308618731625613</v>
      </c>
      <c r="H82" s="63">
        <f>$S82*'Tabell 3.1 DOK32021'!H$50/100</f>
        <v>19.139980333928506</v>
      </c>
      <c r="I82" s="63">
        <f>$S82*'Tabell 3.1 DOK32021'!I$50/100</f>
        <v>16.367838837266955</v>
      </c>
      <c r="J82" s="63">
        <f>$S82*'Tabell 3.1 DOK32021'!J$50/100</f>
        <v>26.273078714114686</v>
      </c>
      <c r="K82" s="63">
        <f>$S82*'Tabell 3.1 DOK32021'!K$50/100</f>
        <v>26.027017896335337</v>
      </c>
      <c r="L82" s="63">
        <f>$S82*'Tabell 3.1 DOK32021'!L$50/100</f>
        <v>19.928752138674298</v>
      </c>
      <c r="M82" s="63">
        <f>$S82*'Tabell 3.1 DOK32021'!M$50/100</f>
        <v>16.03925810575441</v>
      </c>
      <c r="N82" s="63">
        <f>$S82*'Tabell 3.1 DOK32021'!N$50/100</f>
        <v>22.009422660300647</v>
      </c>
      <c r="O82" s="63">
        <f>$S82*'Tabell 3.1 DOK32021'!O$50/100</f>
        <v>29.734914679099315</v>
      </c>
      <c r="P82" s="63">
        <f>$S82*'Tabell 3.1 DOK32021'!P$50/100</f>
        <v>26.745871122128907</v>
      </c>
      <c r="Q82" s="63">
        <f>$S82*'Tabell 3.1 DOK32021'!Q$50/100</f>
        <v>26.553001472800641</v>
      </c>
      <c r="R82" s="63">
        <f>$S82*'Tabell 3.1 DOK32021'!R$50/100</f>
        <v>26.852031697155326</v>
      </c>
      <c r="S82" s="63">
        <v>344</v>
      </c>
    </row>
    <row r="83" spans="1:19" ht="16.5" customHeight="1" x14ac:dyDescent="0.35">
      <c r="A83" s="63" t="str">
        <f t="shared" si="24"/>
        <v xml:space="preserve"> - herav justering for engangstiltak</v>
      </c>
      <c r="B83" s="63"/>
      <c r="C83" s="63"/>
      <c r="D83" s="63">
        <f>$S83*'Tabell 3.1 DOK32021'!D$50/100</f>
        <v>-825.9709260562131</v>
      </c>
      <c r="E83" s="63">
        <f>$S83*'Tabell 3.1 DOK32021'!E$50/100</f>
        <v>-766.21437175589449</v>
      </c>
      <c r="F83" s="63">
        <f>$S83*'Tabell 3.1 DOK32021'!F$50/100</f>
        <v>-559.56509785112985</v>
      </c>
      <c r="G83" s="63">
        <f>$S83*'Tabell 3.1 DOK32021'!G$50/100</f>
        <v>-415.94821894260502</v>
      </c>
      <c r="H83" s="63">
        <f>$S83*'Tabell 3.1 DOK32021'!H$50/100</f>
        <v>-556.39477714908435</v>
      </c>
      <c r="I83" s="63">
        <f>$S83*'Tabell 3.1 DOK32021'!I$50/100</f>
        <v>-475.80926852520219</v>
      </c>
      <c r="J83" s="63">
        <f>$S83*'Tabell 3.1 DOK32021'!J$50/100</f>
        <v>-763.75228820100835</v>
      </c>
      <c r="K83" s="63">
        <f>$S83*'Tabell 3.1 DOK32021'!K$50/100</f>
        <v>-756.59935745160863</v>
      </c>
      <c r="L83" s="63">
        <f>$S83*'Tabell 3.1 DOK32021'!L$50/100</f>
        <v>-579.32419007774126</v>
      </c>
      <c r="M83" s="63">
        <f>$S83*'Tabell 3.1 DOK32021'!M$50/100</f>
        <v>-466.25750307425608</v>
      </c>
      <c r="N83" s="63">
        <f>$S83*'Tabell 3.1 DOK32021'!N$50/100</f>
        <v>-639.80879826455373</v>
      </c>
      <c r="O83" s="63">
        <f>$S83*'Tabell 3.1 DOK32021'!O$50/100</f>
        <v>-864.38705462498012</v>
      </c>
      <c r="P83" s="63">
        <f>$S83*'Tabell 3.1 DOK32021'!P$50/100</f>
        <v>-777.49625355025898</v>
      </c>
      <c r="Q83" s="63">
        <f>$S83*'Tabell 3.1 DOK32021'!Q$50/100</f>
        <v>-771.88957769769297</v>
      </c>
      <c r="R83" s="63">
        <f>$S83*'Tabell 3.1 DOK32021'!R$50/100</f>
        <v>-780.5823167777711</v>
      </c>
      <c r="S83" s="63">
        <v>-10000</v>
      </c>
    </row>
    <row r="84" spans="1:19" ht="16.5" customHeight="1" x14ac:dyDescent="0.35">
      <c r="A84" s="63" t="str">
        <f t="shared" si="24"/>
        <v xml:space="preserve"> - herav justering for oppgaveendringer mellom sektorer</v>
      </c>
      <c r="B84" s="63"/>
      <c r="C84" s="63"/>
      <c r="D84" s="63">
        <f>$S84*'Tabell 3.1 DOK32021'!D$50/100</f>
        <v>0</v>
      </c>
      <c r="E84" s="63">
        <f>$S84*'Tabell 3.1 DOK32021'!E$50/100</f>
        <v>0</v>
      </c>
      <c r="F84" s="63">
        <f>$S84*'Tabell 3.1 DOK32021'!F$50/100</f>
        <v>0</v>
      </c>
      <c r="G84" s="63">
        <f>$S84*'Tabell 3.1 DOK32021'!G$50/100</f>
        <v>0</v>
      </c>
      <c r="H84" s="63">
        <f>$S84*'Tabell 3.1 DOK32021'!H$50/100</f>
        <v>0</v>
      </c>
      <c r="I84" s="63">
        <f>$S84*'Tabell 3.1 DOK32021'!I$50/100</f>
        <v>0</v>
      </c>
      <c r="J84" s="63">
        <f>$S84*'Tabell 3.1 DOK32021'!J$50/100</f>
        <v>0</v>
      </c>
      <c r="K84" s="63">
        <f>$S84*'Tabell 3.1 DOK32021'!K$50/100</f>
        <v>0</v>
      </c>
      <c r="L84" s="63">
        <f>$S84*'Tabell 3.1 DOK32021'!L$50/100</f>
        <v>0</v>
      </c>
      <c r="M84" s="63">
        <f>$S84*'Tabell 3.1 DOK32021'!M$50/100</f>
        <v>0</v>
      </c>
      <c r="N84" s="63">
        <f>$S84*'Tabell 3.1 DOK32021'!N$50/100</f>
        <v>0</v>
      </c>
      <c r="O84" s="63">
        <f>$S84*'Tabell 3.1 DOK32021'!O$50/100</f>
        <v>0</v>
      </c>
      <c r="P84" s="63">
        <f>$S84*'Tabell 3.1 DOK32021'!P$50/100</f>
        <v>0</v>
      </c>
      <c r="Q84" s="63">
        <f>$S84*'Tabell 3.1 DOK32021'!Q$50/100</f>
        <v>0</v>
      </c>
      <c r="R84" s="63">
        <f>$S84*'Tabell 3.1 DOK32021'!R$50/100</f>
        <v>0</v>
      </c>
      <c r="S84" s="63">
        <v>0</v>
      </c>
    </row>
    <row r="85" spans="1:19" ht="16.5" customHeight="1" x14ac:dyDescent="0.35">
      <c r="A85" s="63" t="str">
        <f t="shared" si="24"/>
        <v xml:space="preserve"> - herav uspesifiserte rammeendringer</v>
      </c>
      <c r="B85" s="63"/>
      <c r="C85" s="63"/>
      <c r="D85" s="63">
        <f>$S85*'Tabell 3.1 DOK32021'!D$50/100</f>
        <v>64.857328196220948</v>
      </c>
      <c r="E85" s="63">
        <f>$S85*'Tabell 3.1 DOK32021'!E$50/100</f>
        <v>60.165092268939304</v>
      </c>
      <c r="F85" s="63">
        <f>$S85*'Tabell 3.1 DOK32021'!F$50/100</f>
        <v>43.938468115052402</v>
      </c>
      <c r="G85" s="63">
        <f>$S85*'Tabell 3.1 DOK32021'!G$50/100</f>
        <v>32.661307193224509</v>
      </c>
      <c r="H85" s="63">
        <f>$S85*'Tabell 3.1 DOK32021'!H$50/100</f>
        <v>43.689526507335515</v>
      </c>
      <c r="I85" s="63">
        <f>$S85*'Tabell 3.1 DOK32021'!I$50/100</f>
        <v>37.361748354617802</v>
      </c>
      <c r="J85" s="63">
        <f>$S85*'Tabell 3.1 DOK32021'!J$50/100</f>
        <v>59.971763235037081</v>
      </c>
      <c r="K85" s="63">
        <f>$S85*'Tabell 3.1 DOK32021'!K$50/100</f>
        <v>59.410097003764569</v>
      </c>
      <c r="L85" s="63">
        <f>$S85*'Tabell 3.1 DOK32021'!L$50/100</f>
        <v>45.490002060102562</v>
      </c>
      <c r="M85" s="63">
        <f>$S85*'Tabell 3.1 DOK32021'!M$50/100</f>
        <v>36.611719549532268</v>
      </c>
      <c r="N85" s="63">
        <f>$S85*'Tabell 3.1 DOK32021'!N$50/100</f>
        <v>50.239406621740784</v>
      </c>
      <c r="O85" s="63">
        <f>$S85*'Tabell 3.1 DOK32021'!O$50/100</f>
        <v>67.873859868236693</v>
      </c>
      <c r="P85" s="63">
        <f>$S85*'Tabell 3.1 DOK32021'!P$50/100</f>
        <v>61.050974189386295</v>
      </c>
      <c r="Q85" s="63">
        <f>$S85*'Tabell 3.1 DOK32021'!Q$50/100</f>
        <v>60.610723807213709</v>
      </c>
      <c r="R85" s="63">
        <f>$S85*'Tabell 3.1 DOK32021'!R$50/100</f>
        <v>61.293299686891068</v>
      </c>
      <c r="S85" s="63">
        <v>785.22531665729548</v>
      </c>
    </row>
    <row r="86" spans="1:19" ht="16.5" customHeight="1" x14ac:dyDescent="0.35">
      <c r="A86" s="70" t="str">
        <f t="shared" si="24"/>
        <v xml:space="preserve"> - herav spesifiserte rammeendringer</v>
      </c>
      <c r="B86" s="70"/>
      <c r="C86" s="70"/>
      <c r="D86" s="70">
        <f>$S86*'Tabell 3.1 DOK32021'!D$50/100</f>
        <v>2065.3403006035605</v>
      </c>
      <c r="E86" s="70">
        <f>$S86*'Tabell 3.1 DOK32021'!E$50/100</f>
        <v>1915.9190365756142</v>
      </c>
      <c r="F86" s="70">
        <f>$S86*'Tabell 3.1 DOK32021'!F$50/100</f>
        <v>1399.1925271767502</v>
      </c>
      <c r="G86" s="70">
        <f>$S86*'Tabell 3.1 DOK32021'!G$50/100</f>
        <v>1040.0785214659838</v>
      </c>
      <c r="H86" s="70">
        <f>$S86*'Tabell 3.1 DOK32021'!H$50/100</f>
        <v>1391.2651402612858</v>
      </c>
      <c r="I86" s="70">
        <f>$S86*'Tabell 3.1 DOK32021'!I$50/100</f>
        <v>1189.7610759472682</v>
      </c>
      <c r="J86" s="70">
        <f>$S86*'Tabell 3.1 DOK32021'!J$50/100</f>
        <v>1909.7625966466212</v>
      </c>
      <c r="K86" s="70">
        <f>$S86*'Tabell 3.1 DOK32021'!K$50/100</f>
        <v>1891.8766933077472</v>
      </c>
      <c r="L86" s="70">
        <f>$S86*'Tabell 3.1 DOK32021'!L$50/100</f>
        <v>1448.600137289392</v>
      </c>
      <c r="M86" s="70">
        <f>$S86*'Tabell 3.1 DOK32021'!M$50/100</f>
        <v>1165.8768864371773</v>
      </c>
      <c r="N86" s="70">
        <f>$S86*'Tabell 3.1 DOK32021'!N$50/100</f>
        <v>1599.8419000605165</v>
      </c>
      <c r="O86" s="70">
        <f>$S86*'Tabell 3.1 DOK32021'!O$50/100</f>
        <v>2161.3998300897629</v>
      </c>
      <c r="P86" s="70">
        <f>$S86*'Tabell 3.1 DOK32021'!P$50/100</f>
        <v>1944.1293820024223</v>
      </c>
      <c r="Q86" s="70">
        <f>$S86*'Tabell 3.1 DOK32021'!Q$50/100</f>
        <v>1930.1098890330813</v>
      </c>
      <c r="R86" s="70">
        <f>$S86*'Tabell 3.1 DOK32021'!R$50/100</f>
        <v>1951.8460831028167</v>
      </c>
      <c r="S86" s="70">
        <v>25005</v>
      </c>
    </row>
    <row r="87" spans="1:19" ht="16.5" customHeight="1" x14ac:dyDescent="0.35">
      <c r="A87" s="70" t="str">
        <f t="shared" si="24"/>
        <v>Vridningseffekter knyttet til endringer i særskilte tildelinger</v>
      </c>
      <c r="B87" s="70"/>
      <c r="C87" s="70"/>
      <c r="D87" s="70">
        <f>'Tabell 2.1 DOK32021'!D31+'Tabell 2.1 DOK32021'!D32-SUM(D76:D80)</f>
        <v>319.41628168047464</v>
      </c>
      <c r="E87" s="70">
        <f>'Tabell 2.1 DOK32021'!E31+'Tabell 2.1 DOK32021'!E32-SUM(E76:E80)</f>
        <v>31.697613268726855</v>
      </c>
      <c r="F87" s="70">
        <f>'Tabell 2.1 DOK32021'!F31+'Tabell 2.1 DOK32021'!F32-SUM(F76:F80)</f>
        <v>-23.546081448483164</v>
      </c>
      <c r="G87" s="70">
        <f>'Tabell 2.1 DOK32021'!G31+'Tabell 2.1 DOK32021'!G32-SUM(G76:G80)</f>
        <v>-80.666829459762084</v>
      </c>
      <c r="H87" s="70">
        <f>'Tabell 2.1 DOK32021'!H31+'Tabell 2.1 DOK32021'!H32-SUM(H76:H80)</f>
        <v>4.0112161532160826</v>
      </c>
      <c r="I87" s="70">
        <f>'Tabell 2.1 DOK32021'!I31+'Tabell 2.1 DOK32021'!I32-SUM(I76:I80)</f>
        <v>-12.651004182262113</v>
      </c>
      <c r="J87" s="70">
        <f>'Tabell 2.1 DOK32021'!J31+'Tabell 2.1 DOK32021'!J32-SUM(J76:J80)</f>
        <v>-92.862230752551113</v>
      </c>
      <c r="K87" s="70">
        <f>'Tabell 2.1 DOK32021'!K31+'Tabell 2.1 DOK32021'!K32-SUM(K76:K80)</f>
        <v>-294.66631505606347</v>
      </c>
      <c r="L87" s="70">
        <f>'Tabell 2.1 DOK32021'!L31+'Tabell 2.1 DOK32021'!L32-SUM(L76:L80)</f>
        <v>4.9550654201302677</v>
      </c>
      <c r="M87" s="70">
        <f>'Tabell 2.1 DOK32021'!M31+'Tabell 2.1 DOK32021'!M32-SUM(M76:M80)</f>
        <v>-41.543138404886122</v>
      </c>
      <c r="N87" s="70">
        <f>'Tabell 2.1 DOK32021'!N31+'Tabell 2.1 DOK32021'!N32-SUM(N76:N80)</f>
        <v>498.3445201577415</v>
      </c>
      <c r="O87" s="70">
        <f>'Tabell 2.1 DOK32021'!O31+'Tabell 2.1 DOK32021'!O32-SUM(O76:O80)</f>
        <v>-117.4996480421978</v>
      </c>
      <c r="P87" s="70">
        <f>'Tabell 2.1 DOK32021'!P31+'Tabell 2.1 DOK32021'!P32-SUM(P76:P80)</f>
        <v>-135.39629817825335</v>
      </c>
      <c r="Q87" s="70">
        <f>'Tabell 2.1 DOK32021'!Q31+'Tabell 2.1 DOK32021'!Q32-SUM(Q76:Q80)</f>
        <v>-38.278252591713681</v>
      </c>
      <c r="R87" s="70">
        <f>'Tabell 2.1 DOK32021'!R31+'Tabell 2.1 DOK32021'!R32-SUM(R76:R80)</f>
        <v>-21.405372135326616</v>
      </c>
      <c r="S87" s="70">
        <f>SUM(D87:R87)</f>
        <v>-9.0473571210168302E-2</v>
      </c>
    </row>
    <row r="88" spans="1:19" s="55" customFormat="1" ht="16.5" customHeight="1" x14ac:dyDescent="0.35">
      <c r="A88" s="61" t="str">
        <f t="shared" si="24"/>
        <v>Kompensasjon for forventet lønns- og prisutvikling</v>
      </c>
      <c r="B88" s="61"/>
      <c r="C88" s="61"/>
      <c r="D88" s="61">
        <f>SUM(D89:D90)</f>
        <v>778.52845554742407</v>
      </c>
      <c r="E88" s="61">
        <f t="shared" ref="E88:S88" si="26">SUM(E89:E90)</f>
        <v>722.20422371229949</v>
      </c>
      <c r="F88" s="61">
        <f t="shared" si="26"/>
        <v>527.42455898336937</v>
      </c>
      <c r="G88" s="61">
        <f t="shared" si="26"/>
        <v>392.05680764972766</v>
      </c>
      <c r="H88" s="61">
        <f t="shared" si="26"/>
        <v>524.43633651464597</v>
      </c>
      <c r="I88" s="61">
        <f t="shared" si="26"/>
        <v>448.47953272251721</v>
      </c>
      <c r="J88" s="61">
        <f t="shared" si="26"/>
        <v>719.88355836325809</v>
      </c>
      <c r="K88" s="61">
        <f t="shared" si="26"/>
        <v>713.14148070253805</v>
      </c>
      <c r="L88" s="61">
        <f t="shared" si="26"/>
        <v>546.04872003907701</v>
      </c>
      <c r="M88" s="61">
        <f t="shared" si="26"/>
        <v>439.47640565146793</v>
      </c>
      <c r="N88" s="61">
        <f t="shared" si="26"/>
        <v>603.05918749088823</v>
      </c>
      <c r="O88" s="61">
        <f t="shared" si="26"/>
        <v>814.73802213054364</v>
      </c>
      <c r="P88" s="61">
        <f t="shared" si="26"/>
        <v>732.83809196595917</v>
      </c>
      <c r="Q88" s="61">
        <f t="shared" si="26"/>
        <v>727.55345475349145</v>
      </c>
      <c r="R88" s="61">
        <f t="shared" si="26"/>
        <v>735.74689657692602</v>
      </c>
      <c r="S88" s="61">
        <f t="shared" si="26"/>
        <v>9425.6157328041336</v>
      </c>
    </row>
    <row r="89" spans="1:19" ht="16.5" customHeight="1" x14ac:dyDescent="0.35">
      <c r="A89" s="63" t="str">
        <f t="shared" si="24"/>
        <v xml:space="preserve"> - herav generell lønns- og priskompensasjon</v>
      </c>
      <c r="B89" s="63"/>
      <c r="C89" s="63"/>
      <c r="D89" s="63">
        <f>$S89*'Tabell 3.1 DOK32021'!D$50/100</f>
        <v>533.52608776225065</v>
      </c>
      <c r="E89" s="63">
        <f>$S89*'Tabell 3.1 DOK32021'!E$50/100</f>
        <v>494.92705282257339</v>
      </c>
      <c r="F89" s="63">
        <f>$S89*'Tabell 3.1 DOK32021'!F$50/100</f>
        <v>361.44441418812892</v>
      </c>
      <c r="G89" s="63">
        <f>$S89*'Tabell 3.1 DOK32021'!G$50/100</f>
        <v>268.67680079700654</v>
      </c>
      <c r="H89" s="63">
        <f>$S89*'Tabell 3.1 DOK32021'!H$50/100</f>
        <v>359.39658326847399</v>
      </c>
      <c r="I89" s="63">
        <f>$S89*'Tabell 3.1 DOK32021'!I$50/100</f>
        <v>307.34333322041488</v>
      </c>
      <c r="J89" s="63">
        <f>$S89*'Tabell 3.1 DOK32021'!J$50/100</f>
        <v>493.33669925764315</v>
      </c>
      <c r="K89" s="63">
        <f>$S89*'Tabell 3.1 DOK32021'!K$50/100</f>
        <v>488.71634878479631</v>
      </c>
      <c r="L89" s="63">
        <f>$S89*'Tabell 3.1 DOK32021'!L$50/100</f>
        <v>374.20756461006044</v>
      </c>
      <c r="M89" s="63">
        <f>$S89*'Tabell 3.1 DOK32021'!M$50/100</f>
        <v>301.17348402657154</v>
      </c>
      <c r="N89" s="63">
        <f>$S89*'Tabell 3.1 DOK32021'!N$50/100</f>
        <v>413.27687729134772</v>
      </c>
      <c r="O89" s="63">
        <f>$S89*'Tabell 3.1 DOK32021'!O$50/100</f>
        <v>558.34052872584334</v>
      </c>
      <c r="P89" s="63">
        <f>$S89*'Tabell 3.1 DOK32021'!P$50/100</f>
        <v>502.21445007405208</v>
      </c>
      <c r="Q89" s="63">
        <f>$S89*'Tabell 3.1 DOK32021'!Q$50/100</f>
        <v>498.59288454600954</v>
      </c>
      <c r="R89" s="63">
        <f>$S89*'Tabell 3.1 DOK32021'!R$50/100</f>
        <v>504.20785588098903</v>
      </c>
      <c r="S89" s="63">
        <v>6459.3809652561613</v>
      </c>
    </row>
    <row r="90" spans="1:19" ht="16.5" customHeight="1" x14ac:dyDescent="0.35">
      <c r="A90" s="70" t="str">
        <f t="shared" si="24"/>
        <v xml:space="preserve"> - herav kompensasjon for endring i løpende pensjonsutgifter</v>
      </c>
      <c r="B90" s="70"/>
      <c r="C90" s="70"/>
      <c r="D90" s="70">
        <f>$S90*'Tabell 3.1 DOK32021'!D$50/100</f>
        <v>245.00236778517345</v>
      </c>
      <c r="E90" s="70">
        <f>$S90*'Tabell 3.1 DOK32021'!E$50/100</f>
        <v>227.27717088972611</v>
      </c>
      <c r="F90" s="70">
        <f>$S90*'Tabell 3.1 DOK32021'!F$50/100</f>
        <v>165.98014479524045</v>
      </c>
      <c r="G90" s="70">
        <f>$S90*'Tabell 3.1 DOK32021'!G$50/100</f>
        <v>123.38000685272111</v>
      </c>
      <c r="H90" s="70">
        <f>$S90*'Tabell 3.1 DOK32021'!H$50/100</f>
        <v>165.03975324617201</v>
      </c>
      <c r="I90" s="70">
        <f>$S90*'Tabell 3.1 DOK32021'!I$50/100</f>
        <v>141.13619950210236</v>
      </c>
      <c r="J90" s="70">
        <f>$S90*'Tabell 3.1 DOK32021'!J$50/100</f>
        <v>226.54685910561497</v>
      </c>
      <c r="K90" s="70">
        <f>$S90*'Tabell 3.1 DOK32021'!K$50/100</f>
        <v>224.42513191774171</v>
      </c>
      <c r="L90" s="70">
        <f>$S90*'Tabell 3.1 DOK32021'!L$50/100</f>
        <v>171.84115542901657</v>
      </c>
      <c r="M90" s="70">
        <f>$S90*'Tabell 3.1 DOK32021'!M$50/100</f>
        <v>138.30292162489638</v>
      </c>
      <c r="N90" s="70">
        <f>$S90*'Tabell 3.1 DOK32021'!N$50/100</f>
        <v>189.78231019954055</v>
      </c>
      <c r="O90" s="70">
        <f>$S90*'Tabell 3.1 DOK32021'!O$50/100</f>
        <v>256.39749340470036</v>
      </c>
      <c r="P90" s="70">
        <f>$S90*'Tabell 3.1 DOK32021'!P$50/100</f>
        <v>230.62364189190714</v>
      </c>
      <c r="Q90" s="70">
        <f>$S90*'Tabell 3.1 DOK32021'!Q$50/100</f>
        <v>228.96057020748188</v>
      </c>
      <c r="R90" s="70">
        <f>$S90*'Tabell 3.1 DOK32021'!R$50/100</f>
        <v>231.53904069593693</v>
      </c>
      <c r="S90" s="70">
        <v>2966.2347675479718</v>
      </c>
    </row>
    <row r="91" spans="1:19" ht="16.5" customHeight="1" thickBot="1" x14ac:dyDescent="0.4">
      <c r="A91" s="194" t="str">
        <f t="shared" si="24"/>
        <v>Bydelsfordelt budsjett 2021</v>
      </c>
      <c r="B91" s="194"/>
      <c r="C91" s="197"/>
      <c r="D91" s="272">
        <f t="shared" ref="D91:S91" si="27">D80+D88+SUM(D76:D79)+D87</f>
        <v>92872.358206928577</v>
      </c>
      <c r="E91" s="272">
        <f t="shared" si="27"/>
        <v>79460.395230021822</v>
      </c>
      <c r="F91" s="272">
        <f t="shared" si="27"/>
        <v>56374.737918262319</v>
      </c>
      <c r="G91" s="272">
        <f t="shared" si="27"/>
        <v>43663.553966470718</v>
      </c>
      <c r="H91" s="272">
        <f t="shared" si="27"/>
        <v>57162.460001357191</v>
      </c>
      <c r="I91" s="272">
        <f t="shared" si="27"/>
        <v>46469.099271448511</v>
      </c>
      <c r="J91" s="272">
        <f t="shared" si="27"/>
        <v>75045.170559286169</v>
      </c>
      <c r="K91" s="272">
        <f t="shared" si="27"/>
        <v>74602.619917262287</v>
      </c>
      <c r="L91" s="272">
        <f t="shared" si="27"/>
        <v>58623.114120807986</v>
      </c>
      <c r="M91" s="272">
        <f t="shared" si="27"/>
        <v>45896.918519964907</v>
      </c>
      <c r="N91" s="272">
        <f t="shared" si="27"/>
        <v>67550.519445148922</v>
      </c>
      <c r="O91" s="272">
        <f t="shared" si="27"/>
        <v>84568.873920216574</v>
      </c>
      <c r="P91" s="272">
        <f t="shared" si="27"/>
        <v>74735.79982233778</v>
      </c>
      <c r="Q91" s="272">
        <f t="shared" si="27"/>
        <v>75005.019642170184</v>
      </c>
      <c r="R91" s="272">
        <f t="shared" si="27"/>
        <v>82417.815872003848</v>
      </c>
      <c r="S91" s="272">
        <f t="shared" si="27"/>
        <v>1014448.4564136881</v>
      </c>
    </row>
    <row r="92" spans="1:19" ht="16.5" customHeight="1" thickBot="1" x14ac:dyDescent="0.4">
      <c r="A92" s="63"/>
      <c r="B92" s="63"/>
      <c r="C92" s="63"/>
      <c r="D92" s="63"/>
      <c r="E92" s="63"/>
      <c r="F92" s="63"/>
      <c r="G92" s="63"/>
      <c r="H92" s="63"/>
      <c r="I92" s="63"/>
      <c r="J92" s="63"/>
      <c r="K92" s="63"/>
      <c r="L92" s="63"/>
      <c r="M92" s="63"/>
      <c r="N92" s="63"/>
      <c r="O92" s="63"/>
      <c r="P92" s="63"/>
      <c r="Q92" s="63"/>
      <c r="R92" s="63"/>
      <c r="S92" s="63"/>
    </row>
    <row r="93" spans="1:19" ht="16.5" customHeight="1" x14ac:dyDescent="0.35">
      <c r="A93" s="199" t="str">
        <f>'Tabell 2.1 DOK32021'!A36</f>
        <v>FO3 Helse og omsorg</v>
      </c>
      <c r="B93" s="199"/>
      <c r="C93" s="199"/>
      <c r="D93" s="200"/>
      <c r="E93" s="200"/>
      <c r="F93" s="200"/>
      <c r="G93" s="200"/>
      <c r="H93" s="200"/>
      <c r="I93" s="200"/>
      <c r="J93" s="200"/>
      <c r="K93" s="200"/>
      <c r="L93" s="200"/>
      <c r="M93" s="200"/>
      <c r="N93" s="200"/>
      <c r="O93" s="200"/>
      <c r="P93" s="200"/>
      <c r="Q93" s="200"/>
      <c r="R93" s="200"/>
      <c r="S93" s="200"/>
    </row>
    <row r="94" spans="1:19" ht="16.5" customHeight="1" x14ac:dyDescent="0.35">
      <c r="A94" s="69" t="str">
        <f t="shared" ref="A94:A109" si="28">A76</f>
        <v>Bydelsfordelt Dok3 2020</v>
      </c>
      <c r="B94" s="69"/>
      <c r="C94" s="69"/>
      <c r="D94" s="69">
        <v>681653.63557631359</v>
      </c>
      <c r="E94" s="69">
        <v>604143.49554982176</v>
      </c>
      <c r="F94" s="69">
        <v>538430.54641026421</v>
      </c>
      <c r="G94" s="69">
        <v>412743.85764462181</v>
      </c>
      <c r="H94" s="69">
        <v>814809.46960836905</v>
      </c>
      <c r="I94" s="69">
        <v>599189.91230173502</v>
      </c>
      <c r="J94" s="69">
        <v>819204.26554468076</v>
      </c>
      <c r="K94" s="69">
        <v>796108.56066658522</v>
      </c>
      <c r="L94" s="69">
        <v>546260.47705529816</v>
      </c>
      <c r="M94" s="69">
        <v>619586.99458960665</v>
      </c>
      <c r="N94" s="69">
        <v>676398.65220773511</v>
      </c>
      <c r="O94" s="69">
        <v>1013317.0940026653</v>
      </c>
      <c r="P94" s="69">
        <v>1112218.4405916331</v>
      </c>
      <c r="Q94" s="69">
        <v>964184.95054211724</v>
      </c>
      <c r="R94" s="69">
        <v>637917.02948373405</v>
      </c>
      <c r="S94" s="69">
        <v>10836167.381775182</v>
      </c>
    </row>
    <row r="95" spans="1:19" ht="16.5" customHeight="1" x14ac:dyDescent="0.35">
      <c r="A95" s="63" t="str">
        <f t="shared" si="28"/>
        <v>Effekt av oppdaterte kriterieandeler</v>
      </c>
      <c r="B95" s="63"/>
      <c r="C95" s="63"/>
      <c r="D95" s="63">
        <v>7966.1921759395782</v>
      </c>
      <c r="E95" s="63">
        <v>5919.4007842438059</v>
      </c>
      <c r="F95" s="63">
        <v>-5898.2124988697633</v>
      </c>
      <c r="G95" s="63">
        <v>6698.1309170240756</v>
      </c>
      <c r="H95" s="63">
        <v>2384.0515464097352</v>
      </c>
      <c r="I95" s="63">
        <v>19387.04320940598</v>
      </c>
      <c r="J95" s="63">
        <v>-2567.4191254818102</v>
      </c>
      <c r="K95" s="63">
        <v>7644.5181288278782</v>
      </c>
      <c r="L95" s="63">
        <v>11556.007324925396</v>
      </c>
      <c r="M95" s="63">
        <v>-5785.4241417662697</v>
      </c>
      <c r="N95" s="63">
        <v>10520.401310738744</v>
      </c>
      <c r="O95" s="63">
        <v>-7638.1602155860119</v>
      </c>
      <c r="P95" s="63">
        <v>-46750.221690667699</v>
      </c>
      <c r="Q95" s="63">
        <v>-15637.689023207859</v>
      </c>
      <c r="R95" s="63">
        <v>12201.381298064651</v>
      </c>
      <c r="S95" s="63">
        <v>0</v>
      </c>
    </row>
    <row r="96" spans="1:19" ht="16.5" customHeight="1" x14ac:dyDescent="0.35">
      <c r="A96" s="63" t="str">
        <f t="shared" si="28"/>
        <v>Effekt av oppdaterte regnskapsandeler</v>
      </c>
      <c r="B96" s="63"/>
      <c r="C96" s="63"/>
      <c r="D96" s="63">
        <v>0</v>
      </c>
      <c r="E96" s="63">
        <v>0</v>
      </c>
      <c r="F96" s="63">
        <v>0</v>
      </c>
      <c r="G96" s="63">
        <v>0</v>
      </c>
      <c r="H96" s="63">
        <v>0</v>
      </c>
      <c r="I96" s="63">
        <v>0</v>
      </c>
      <c r="J96" s="63">
        <v>0</v>
      </c>
      <c r="K96" s="63">
        <v>0</v>
      </c>
      <c r="L96" s="63">
        <v>0</v>
      </c>
      <c r="M96" s="63">
        <v>0</v>
      </c>
      <c r="N96" s="63">
        <v>0</v>
      </c>
      <c r="O96" s="63">
        <v>0</v>
      </c>
      <c r="P96" s="63">
        <v>0</v>
      </c>
      <c r="Q96" s="63">
        <v>0</v>
      </c>
      <c r="R96" s="63">
        <v>0</v>
      </c>
      <c r="S96" s="63">
        <v>0</v>
      </c>
    </row>
    <row r="97" spans="1:19" ht="16.5" customHeight="1" x14ac:dyDescent="0.35">
      <c r="A97" s="70" t="str">
        <f t="shared" si="28"/>
        <v>Effekt av endringer i fordelingssystemet</v>
      </c>
      <c r="B97" s="70"/>
      <c r="C97" s="70"/>
      <c r="D97" s="70">
        <v>0</v>
      </c>
      <c r="E97" s="70">
        <v>0</v>
      </c>
      <c r="F97" s="70">
        <v>0</v>
      </c>
      <c r="G97" s="70">
        <v>0</v>
      </c>
      <c r="H97" s="70">
        <v>0</v>
      </c>
      <c r="I97" s="70">
        <v>0</v>
      </c>
      <c r="J97" s="70">
        <v>0</v>
      </c>
      <c r="K97" s="70">
        <v>0</v>
      </c>
      <c r="L97" s="70">
        <v>0</v>
      </c>
      <c r="M97" s="70">
        <v>0</v>
      </c>
      <c r="N97" s="70">
        <v>0</v>
      </c>
      <c r="O97" s="70">
        <v>0</v>
      </c>
      <c r="P97" s="70">
        <v>0</v>
      </c>
      <c r="Q97" s="70">
        <v>0</v>
      </c>
      <c r="R97" s="70">
        <v>0</v>
      </c>
      <c r="S97" s="70">
        <v>0</v>
      </c>
    </row>
    <row r="98" spans="1:19" ht="16.5" customHeight="1" x14ac:dyDescent="0.35">
      <c r="A98" s="61" t="str">
        <f t="shared" si="28"/>
        <v>Reelle endringer</v>
      </c>
      <c r="B98" s="61"/>
      <c r="C98" s="61"/>
      <c r="D98" s="61">
        <f>SUM(D99:D104)</f>
        <v>14520.697726141781</v>
      </c>
      <c r="E98" s="61">
        <f t="shared" ref="E98:S98" si="29">SUM(E99:E104)</f>
        <v>12614.584273392873</v>
      </c>
      <c r="F98" s="61">
        <f t="shared" si="29"/>
        <v>11274.484404112953</v>
      </c>
      <c r="G98" s="61">
        <f t="shared" si="29"/>
        <v>8737.0001130923665</v>
      </c>
      <c r="H98" s="61">
        <f t="shared" si="29"/>
        <v>17244.039623906636</v>
      </c>
      <c r="I98" s="61">
        <f t="shared" si="29"/>
        <v>13126.034060923961</v>
      </c>
      <c r="J98" s="61">
        <f t="shared" si="29"/>
        <v>17260.443759645928</v>
      </c>
      <c r="K98" s="61">
        <f t="shared" si="29"/>
        <v>16958.067302706935</v>
      </c>
      <c r="L98" s="61">
        <f t="shared" si="29"/>
        <v>11775.615262792673</v>
      </c>
      <c r="M98" s="61">
        <f t="shared" si="29"/>
        <v>13022.767340116607</v>
      </c>
      <c r="N98" s="61">
        <f t="shared" si="29"/>
        <v>14560.809569693043</v>
      </c>
      <c r="O98" s="61">
        <f t="shared" si="29"/>
        <v>21176.935919178915</v>
      </c>
      <c r="P98" s="61">
        <f t="shared" si="29"/>
        <v>22464.25093761049</v>
      </c>
      <c r="Q98" s="61">
        <f t="shared" si="29"/>
        <v>20082.364808453985</v>
      </c>
      <c r="R98" s="61">
        <f t="shared" si="29"/>
        <v>13733.069669694174</v>
      </c>
      <c r="S98" s="61">
        <f t="shared" si="29"/>
        <v>228551.16477146331</v>
      </c>
    </row>
    <row r="99" spans="1:19" ht="16.5" customHeight="1" x14ac:dyDescent="0.35">
      <c r="A99" s="63" t="str">
        <f t="shared" si="28"/>
        <v xml:space="preserve"> - herav justering for demografiske forhold</v>
      </c>
      <c r="B99" s="63"/>
      <c r="C99" s="63"/>
      <c r="D99" s="63">
        <f>$S99*'Tabell 3.1 DOK32021'!D$68/100</f>
        <v>10228.923297094159</v>
      </c>
      <c r="E99" s="63">
        <f>$S99*'Tabell 3.1 DOK32021'!E$68/100</f>
        <v>8886.1855945782281</v>
      </c>
      <c r="F99" s="63">
        <f>$S99*'Tabell 3.1 DOK32021'!F$68/100</f>
        <v>7942.1690581943094</v>
      </c>
      <c r="G99" s="63">
        <f>$S99*'Tabell 3.1 DOK32021'!G$68/100</f>
        <v>6154.6700915501306</v>
      </c>
      <c r="H99" s="63">
        <f>$S99*'Tabell 3.1 DOK32021'!H$68/100</f>
        <v>12147.347322535341</v>
      </c>
      <c r="I99" s="63">
        <f>$S99*'Tabell 3.1 DOK32021'!I$68/100</f>
        <v>9246.4699793672698</v>
      </c>
      <c r="J99" s="63">
        <f>$S99*'Tabell 3.1 DOK32021'!J$68/100</f>
        <v>12158.903010106073</v>
      </c>
      <c r="K99" s="63">
        <f>$S99*'Tabell 3.1 DOK32021'!K$68/100</f>
        <v>11945.89770945115</v>
      </c>
      <c r="L99" s="63">
        <f>$S99*'Tabell 3.1 DOK32021'!L$68/100</f>
        <v>8295.1844030432931</v>
      </c>
      <c r="M99" s="63">
        <f>$S99*'Tabell 3.1 DOK32021'!M$68/100</f>
        <v>9173.7250337590976</v>
      </c>
      <c r="N99" s="63">
        <f>$S99*'Tabell 3.1 DOK32021'!N$68/100</f>
        <v>10257.179581931781</v>
      </c>
      <c r="O99" s="63">
        <f>$S99*'Tabell 3.1 DOK32021'!O$68/100</f>
        <v>14917.826764948128</v>
      </c>
      <c r="P99" s="63">
        <f>$S99*'Tabell 3.1 DOK32021'!P$68/100</f>
        <v>15824.65967553394</v>
      </c>
      <c r="Q99" s="63">
        <f>$S99*'Tabell 3.1 DOK32021'!Q$68/100</f>
        <v>14146.769881458044</v>
      </c>
      <c r="R99" s="63">
        <f>$S99*'Tabell 3.1 DOK32021'!R$68/100</f>
        <v>9674.0885964490535</v>
      </c>
      <c r="S99" s="63">
        <v>161000</v>
      </c>
    </row>
    <row r="100" spans="1:19" ht="16.5" customHeight="1" x14ac:dyDescent="0.35">
      <c r="A100" s="63" t="str">
        <f t="shared" si="28"/>
        <v xml:space="preserve"> - herav justering for andre aktivitetsnøytrale forhold</v>
      </c>
      <c r="B100" s="63"/>
      <c r="C100" s="63"/>
      <c r="D100" s="63">
        <f>$S100*'Tabell 3.1 DOK32021'!D$68/100</f>
        <v>2827.1219184726451</v>
      </c>
      <c r="E100" s="63">
        <f>$S100*'Tabell 3.1 DOK32021'!E$68/100</f>
        <v>2456.009233462994</v>
      </c>
      <c r="F100" s="63">
        <f>$S100*'Tabell 3.1 DOK32021'!F$68/100</f>
        <v>2195.0971351026733</v>
      </c>
      <c r="G100" s="63">
        <f>$S100*'Tabell 3.1 DOK32021'!G$68/100</f>
        <v>1701.0590666695507</v>
      </c>
      <c r="H100" s="63">
        <f>$S100*'Tabell 3.1 DOK32021'!H$68/100</f>
        <v>3357.3457214793639</v>
      </c>
      <c r="I100" s="63">
        <f>$S100*'Tabell 3.1 DOK32021'!I$68/100</f>
        <v>2555.5864667197807</v>
      </c>
      <c r="J100" s="63">
        <f>$S100*'Tabell 3.1 DOK32021'!J$68/100</f>
        <v>3360.5395412652169</v>
      </c>
      <c r="K100" s="63">
        <f>$S100*'Tabell 3.1 DOK32021'!K$68/100</f>
        <v>3301.6680513984925</v>
      </c>
      <c r="L100" s="63">
        <f>$S100*'Tabell 3.1 DOK32021'!L$68/100</f>
        <v>2292.6653140783878</v>
      </c>
      <c r="M100" s="63">
        <f>$S100*'Tabell 3.1 DOK32021'!M$68/100</f>
        <v>2535.4808481503874</v>
      </c>
      <c r="N100" s="63">
        <f>$S100*'Tabell 3.1 DOK32021'!N$68/100</f>
        <v>2834.9315343900648</v>
      </c>
      <c r="O100" s="63">
        <f>$S100*'Tabell 3.1 DOK32021'!O$68/100</f>
        <v>4123.0649402898252</v>
      </c>
      <c r="P100" s="63">
        <f>$S100*'Tabell 3.1 DOK32021'!P$68/100</f>
        <v>4373.7000387696226</v>
      </c>
      <c r="Q100" s="63">
        <f>$S100*'Tabell 3.1 DOK32021'!Q$68/100</f>
        <v>3909.9563117088196</v>
      </c>
      <c r="R100" s="63">
        <f>$S100*'Tabell 3.1 DOK32021'!R$68/100</f>
        <v>2673.7738780421741</v>
      </c>
      <c r="S100" s="63">
        <v>44498</v>
      </c>
    </row>
    <row r="101" spans="1:19" ht="16.5" customHeight="1" x14ac:dyDescent="0.35">
      <c r="A101" s="63" t="str">
        <f t="shared" si="28"/>
        <v xml:space="preserve"> - herav justering for engangstiltak</v>
      </c>
      <c r="B101" s="63"/>
      <c r="C101" s="63"/>
      <c r="D101" s="63">
        <f>$S101*'Tabell 3.1 DOK32021'!D$68/100</f>
        <v>698.87053582630892</v>
      </c>
      <c r="E101" s="63">
        <f>$S101*'Tabell 3.1 DOK32021'!E$68/100</f>
        <v>607.13069279727029</v>
      </c>
      <c r="F101" s="63">
        <f>$S101*'Tabell 3.1 DOK32021'!F$68/100</f>
        <v>542.632668572282</v>
      </c>
      <c r="G101" s="63">
        <f>$S101*'Tabell 3.1 DOK32021'!G$68/100</f>
        <v>420.50540998168589</v>
      </c>
      <c r="H101" s="63">
        <f>$S101*'Tabell 3.1 DOK32021'!H$68/100</f>
        <v>829.94298476949518</v>
      </c>
      <c r="I101" s="63">
        <f>$S101*'Tabell 3.1 DOK32021'!I$68/100</f>
        <v>631.74639610583824</v>
      </c>
      <c r="J101" s="63">
        <f>$S101*'Tabell 3.1 DOK32021'!J$68/100</f>
        <v>830.73250379606702</v>
      </c>
      <c r="K101" s="63">
        <f>$S101*'Tabell 3.1 DOK32021'!K$68/100</f>
        <v>816.17934660846367</v>
      </c>
      <c r="L101" s="63">
        <f>$S101*'Tabell 3.1 DOK32021'!L$68/100</f>
        <v>566.75172940047344</v>
      </c>
      <c r="M101" s="63">
        <f>$S101*'Tabell 3.1 DOK32021'!M$68/100</f>
        <v>626.77624454254703</v>
      </c>
      <c r="N101" s="63">
        <f>$S101*'Tabell 3.1 DOK32021'!N$68/100</f>
        <v>700.80108944875519</v>
      </c>
      <c r="O101" s="63">
        <f>$S101*'Tabell 3.1 DOK32021'!O$68/100</f>
        <v>1019.2304000896237</v>
      </c>
      <c r="P101" s="63">
        <f>$S101*'Tabell 3.1 DOK32021'!P$68/100</f>
        <v>1081.1879281420704</v>
      </c>
      <c r="Q101" s="63">
        <f>$S101*'Tabell 3.1 DOK32021'!Q$68/100</f>
        <v>966.54949500645012</v>
      </c>
      <c r="R101" s="63">
        <f>$S101*'Tabell 3.1 DOK32021'!R$68/100</f>
        <v>660.9625749126684</v>
      </c>
      <c r="S101" s="63">
        <v>11000</v>
      </c>
    </row>
    <row r="102" spans="1:19" ht="16.5" customHeight="1" x14ac:dyDescent="0.35">
      <c r="A102" s="63" t="str">
        <f t="shared" si="28"/>
        <v xml:space="preserve"> - herav justering for oppgaveendringer mellom sektorer</v>
      </c>
      <c r="B102" s="63"/>
      <c r="C102" s="63"/>
      <c r="D102" s="63">
        <f>$S102*'Tabell 3.1 DOK32021'!D$68/100</f>
        <v>0</v>
      </c>
      <c r="E102" s="63">
        <f>$S102*'Tabell 3.1 DOK32021'!E$68/100</f>
        <v>0</v>
      </c>
      <c r="F102" s="63">
        <f>$S102*'Tabell 3.1 DOK32021'!F$68/100</f>
        <v>0</v>
      </c>
      <c r="G102" s="63">
        <f>$S102*'Tabell 3.1 DOK32021'!G$68/100</f>
        <v>0</v>
      </c>
      <c r="H102" s="63">
        <f>$S102*'Tabell 3.1 DOK32021'!H$68/100</f>
        <v>0</v>
      </c>
      <c r="I102" s="63">
        <f>$S102*'Tabell 3.1 DOK32021'!I$68/100</f>
        <v>0</v>
      </c>
      <c r="J102" s="63">
        <f>$S102*'Tabell 3.1 DOK32021'!J$68/100</f>
        <v>0</v>
      </c>
      <c r="K102" s="63">
        <f>$S102*'Tabell 3.1 DOK32021'!K$68/100</f>
        <v>0</v>
      </c>
      <c r="L102" s="63">
        <f>$S102*'Tabell 3.1 DOK32021'!L$68/100</f>
        <v>0</v>
      </c>
      <c r="M102" s="63">
        <f>$S102*'Tabell 3.1 DOK32021'!M$68/100</f>
        <v>0</v>
      </c>
      <c r="N102" s="63">
        <f>$S102*'Tabell 3.1 DOK32021'!N$68/100</f>
        <v>0</v>
      </c>
      <c r="O102" s="63">
        <f>$S102*'Tabell 3.1 DOK32021'!O$68/100</f>
        <v>0</v>
      </c>
      <c r="P102" s="63">
        <f>$S102*'Tabell 3.1 DOK32021'!P$68/100</f>
        <v>0</v>
      </c>
      <c r="Q102" s="63">
        <f>$S102*'Tabell 3.1 DOK32021'!Q$68/100</f>
        <v>0</v>
      </c>
      <c r="R102" s="63">
        <f>$S102*'Tabell 3.1 DOK32021'!R$68/100</f>
        <v>0</v>
      </c>
      <c r="S102" s="63">
        <v>0</v>
      </c>
    </row>
    <row r="103" spans="1:19" ht="16.5" customHeight="1" x14ac:dyDescent="0.35">
      <c r="A103" s="63" t="str">
        <f t="shared" si="28"/>
        <v xml:space="preserve"> - herav uspesifiserte rammeendringer</v>
      </c>
      <c r="B103" s="63"/>
      <c r="C103" s="63"/>
      <c r="D103" s="63">
        <f>$S103*'Tabell 3.1 DOK32021'!D$68/100</f>
        <v>563.42718778441576</v>
      </c>
      <c r="E103" s="63">
        <f>$S103*'Tabell 3.1 DOK32021'!E$68/100</f>
        <v>489.46682013989789</v>
      </c>
      <c r="F103" s="63">
        <f>$S103*'Tabell 3.1 DOK32021'!F$68/100</f>
        <v>437.46871957071346</v>
      </c>
      <c r="G103" s="63">
        <f>$S103*'Tabell 3.1 DOK32021'!G$68/100</f>
        <v>339.01011481903004</v>
      </c>
      <c r="H103" s="63">
        <f>$S103*'Tabell 3.1 DOK32021'!H$68/100</f>
        <v>669.09737635054216</v>
      </c>
      <c r="I103" s="63">
        <f>$S103*'Tabell 3.1 DOK32021'!I$68/100</f>
        <v>509.31192131315566</v>
      </c>
      <c r="J103" s="63">
        <f>$S103*'Tabell 3.1 DOK32021'!J$68/100</f>
        <v>669.73388406125525</v>
      </c>
      <c r="K103" s="63">
        <f>$S103*'Tabell 3.1 DOK32021'!K$68/100</f>
        <v>658.0011753444669</v>
      </c>
      <c r="L103" s="63">
        <f>$S103*'Tabell 3.1 DOK32021'!L$68/100</f>
        <v>456.91342916683601</v>
      </c>
      <c r="M103" s="63">
        <f>$S103*'Tabell 3.1 DOK32021'!M$68/100</f>
        <v>505.30500104020911</v>
      </c>
      <c r="N103" s="63">
        <f>$S103*'Tabell 3.1 DOK32021'!N$68/100</f>
        <v>564.98359393205203</v>
      </c>
      <c r="O103" s="63">
        <f>$S103*'Tabell 3.1 DOK32021'!O$68/100</f>
        <v>821.70028437084329</v>
      </c>
      <c r="P103" s="63">
        <f>$S103*'Tabell 3.1 DOK32021'!P$68/100</f>
        <v>871.65024506190298</v>
      </c>
      <c r="Q103" s="63">
        <f>$S103*'Tabell 3.1 DOK32021'!Q$68/100</f>
        <v>779.22910740835198</v>
      </c>
      <c r="R103" s="63">
        <f>$S103*'Tabell 3.1 DOK32021'!R$68/100</f>
        <v>532.86591109965605</v>
      </c>
      <c r="S103" s="63">
        <v>8868.1647714633291</v>
      </c>
    </row>
    <row r="104" spans="1:19" ht="16.5" customHeight="1" x14ac:dyDescent="0.35">
      <c r="A104" s="70" t="str">
        <f t="shared" si="28"/>
        <v xml:space="preserve"> - herav spesifiserte rammeendringer</v>
      </c>
      <c r="B104" s="70"/>
      <c r="C104" s="70"/>
      <c r="D104" s="70">
        <f>$S104*'Tabell 3.1 DOK32021'!D$68/100</f>
        <v>202.354786964254</v>
      </c>
      <c r="E104" s="70">
        <f>$S104*'Tabell 3.1 DOK32021'!E$68/100</f>
        <v>175.79193241448237</v>
      </c>
      <c r="F104" s="70">
        <f>$S104*'Tabell 3.1 DOK32021'!F$68/100</f>
        <v>157.11682267297437</v>
      </c>
      <c r="G104" s="70">
        <f>$S104*'Tabell 3.1 DOK32021'!G$68/100</f>
        <v>121.75543007196997</v>
      </c>
      <c r="H104" s="70">
        <f>$S104*'Tabell 3.1 DOK32021'!H$68/100</f>
        <v>240.30621877189475</v>
      </c>
      <c r="I104" s="70">
        <f>$S104*'Tabell 3.1 DOK32021'!I$68/100</f>
        <v>182.91929741791773</v>
      </c>
      <c r="J104" s="70">
        <f>$S104*'Tabell 3.1 DOK32021'!J$68/100</f>
        <v>240.53482041731579</v>
      </c>
      <c r="K104" s="70">
        <f>$S104*'Tabell 3.1 DOK32021'!K$68/100</f>
        <v>236.3210199043597</v>
      </c>
      <c r="L104" s="70">
        <f>$S104*'Tabell 3.1 DOK32021'!L$68/100</f>
        <v>164.10038710368255</v>
      </c>
      <c r="M104" s="70">
        <f>$S104*'Tabell 3.1 DOK32021'!M$68/100</f>
        <v>181.48021262436475</v>
      </c>
      <c r="N104" s="70">
        <f>$S104*'Tabell 3.1 DOK32021'!N$68/100</f>
        <v>202.9137699903896</v>
      </c>
      <c r="O104" s="70">
        <f>$S104*'Tabell 3.1 DOK32021'!O$68/100</f>
        <v>295.11352948049557</v>
      </c>
      <c r="P104" s="70">
        <f>$S104*'Tabell 3.1 DOK32021'!P$68/100</f>
        <v>313.05305010295399</v>
      </c>
      <c r="Q104" s="70">
        <f>$S104*'Tabell 3.1 DOK32021'!Q$68/100</f>
        <v>279.86001287232216</v>
      </c>
      <c r="R104" s="70">
        <f>$S104*'Tabell 3.1 DOK32021'!R$68/100</f>
        <v>191.3787091906226</v>
      </c>
      <c r="S104" s="70">
        <v>3185</v>
      </c>
    </row>
    <row r="105" spans="1:19" ht="16.5" customHeight="1" x14ac:dyDescent="0.35">
      <c r="A105" s="70" t="str">
        <f t="shared" si="28"/>
        <v>Vridningseffekter knyttet til endringer i særskilte tildelinger</v>
      </c>
      <c r="B105" s="70"/>
      <c r="C105" s="70"/>
      <c r="D105" s="70">
        <f>'Tabell 2.1 DOK32021'!D37+'Tabell 2.1 DOK32021'!D38-SUM(D94:D98)</f>
        <v>3181.3191340710036</v>
      </c>
      <c r="E105" s="70">
        <f>'Tabell 2.1 DOK32021'!E37+'Tabell 2.1 DOK32021'!E38-SUM(E94:E98)</f>
        <v>-2571.2962561220629</v>
      </c>
      <c r="F105" s="70">
        <f>'Tabell 2.1 DOK32021'!F37+'Tabell 2.1 DOK32021'!F38-SUM(F94:F98)</f>
        <v>2214.6978440044913</v>
      </c>
      <c r="G105" s="70">
        <f>'Tabell 2.1 DOK32021'!G37+'Tabell 2.1 DOK32021'!G38-SUM(G94:G98)</f>
        <v>-660.57373676769203</v>
      </c>
      <c r="H105" s="70">
        <f>'Tabell 2.1 DOK32021'!H37+'Tabell 2.1 DOK32021'!H38-SUM(H94:H98)</f>
        <v>-939.06760002160445</v>
      </c>
      <c r="I105" s="70">
        <f>'Tabell 2.1 DOK32021'!I37+'Tabell 2.1 DOK32021'!I38-SUM(I94:I98)</f>
        <v>-996.59720663784537</v>
      </c>
      <c r="J105" s="70">
        <f>'Tabell 2.1 DOK32021'!J37+'Tabell 2.1 DOK32021'!J38-SUM(J94:J98)</f>
        <v>2899.628014288377</v>
      </c>
      <c r="K105" s="70">
        <f>'Tabell 2.1 DOK32021'!K37+'Tabell 2.1 DOK32021'!K38-SUM(K94:K98)</f>
        <v>-1887.6458569527604</v>
      </c>
      <c r="L105" s="70">
        <f>'Tabell 2.1 DOK32021'!L37+'Tabell 2.1 DOK32021'!L38-SUM(L94:L98)</f>
        <v>-430.96822818508372</v>
      </c>
      <c r="M105" s="70">
        <f>'Tabell 2.1 DOK32021'!M37+'Tabell 2.1 DOK32021'!M38-SUM(M94:M98)</f>
        <v>-586.39124355243985</v>
      </c>
      <c r="N105" s="70">
        <f>'Tabell 2.1 DOK32021'!N37+'Tabell 2.1 DOK32021'!N38-SUM(N94:N98)</f>
        <v>-211.76080385083333</v>
      </c>
      <c r="O105" s="70">
        <f>'Tabell 2.1 DOK32021'!O37+'Tabell 2.1 DOK32021'!O38-SUM(O94:O98)</f>
        <v>-437.54146725987084</v>
      </c>
      <c r="P105" s="70">
        <f>'Tabell 2.1 DOK32021'!P37+'Tabell 2.1 DOK32021'!P38-SUM(P94:P98)</f>
        <v>320.47306956187822</v>
      </c>
      <c r="Q105" s="70">
        <f>'Tabell 2.1 DOK32021'!Q37+'Tabell 2.1 DOK32021'!Q38-SUM(Q94:Q98)</f>
        <v>-2306.7802356196335</v>
      </c>
      <c r="R105" s="70">
        <f>'Tabell 2.1 DOK32021'!R37+'Tabell 2.1 DOK32021'!R38-SUM(R94:R98)</f>
        <v>2412.1227978628594</v>
      </c>
      <c r="S105" s="70">
        <f>SUM(D105:R105)</f>
        <v>-0.38177518121665344</v>
      </c>
    </row>
    <row r="106" spans="1:19" ht="16.5" customHeight="1" x14ac:dyDescent="0.35">
      <c r="A106" s="61" t="str">
        <f t="shared" si="28"/>
        <v>Kompensasjon for forventet lønns- og prisutvikling</v>
      </c>
      <c r="B106" s="61"/>
      <c r="C106" s="61"/>
      <c r="D106" s="61">
        <f>SUM(D107:D108)</f>
        <v>8357.9383410054779</v>
      </c>
      <c r="E106" s="61">
        <f t="shared" ref="E106:S106" si="30">SUM(E107:E108)</f>
        <v>7260.80244509358</v>
      </c>
      <c r="F106" s="61">
        <f t="shared" si="30"/>
        <v>6489.4571358343192</v>
      </c>
      <c r="G106" s="61">
        <f t="shared" si="30"/>
        <v>5028.9118062914549</v>
      </c>
      <c r="H106" s="61">
        <f t="shared" si="30"/>
        <v>9925.4610656206769</v>
      </c>
      <c r="I106" s="61">
        <f t="shared" si="30"/>
        <v>7555.1867694094472</v>
      </c>
      <c r="J106" s="61">
        <f t="shared" si="30"/>
        <v>9934.9030881482649</v>
      </c>
      <c r="K106" s="61">
        <f t="shared" si="30"/>
        <v>9760.8588493292154</v>
      </c>
      <c r="L106" s="61">
        <f t="shared" si="30"/>
        <v>6777.9020092566043</v>
      </c>
      <c r="M106" s="61">
        <f t="shared" si="30"/>
        <v>7495.7476913800301</v>
      </c>
      <c r="N106" s="61">
        <f t="shared" si="30"/>
        <v>8381.0262339888814</v>
      </c>
      <c r="O106" s="61">
        <f t="shared" si="30"/>
        <v>12189.188701674746</v>
      </c>
      <c r="P106" s="61">
        <f t="shared" si="30"/>
        <v>12930.151687918256</v>
      </c>
      <c r="Q106" s="61">
        <f t="shared" si="30"/>
        <v>11559.166782217324</v>
      </c>
      <c r="R106" s="61">
        <f t="shared" si="30"/>
        <v>7904.5891386745388</v>
      </c>
      <c r="S106" s="61">
        <f t="shared" si="30"/>
        <v>131551.29174584281</v>
      </c>
    </row>
    <row r="107" spans="1:19" ht="16.5" customHeight="1" x14ac:dyDescent="0.35">
      <c r="A107" s="63" t="str">
        <f t="shared" si="28"/>
        <v xml:space="preserve"> - herav generell lønns- og priskompensasjon</v>
      </c>
      <c r="B107" s="63"/>
      <c r="C107" s="63"/>
      <c r="D107" s="63">
        <f>$S107*'Tabell 3.1 DOK32021'!D$68/100</f>
        <v>6229.3239661245534</v>
      </c>
      <c r="E107" s="63">
        <f>$S107*'Tabell 3.1 DOK32021'!E$68/100</f>
        <v>5411.6085617204899</v>
      </c>
      <c r="F107" s="63">
        <f>$S107*'Tabell 3.1 DOK32021'!F$68/100</f>
        <v>4836.7108267668218</v>
      </c>
      <c r="G107" s="63">
        <f>$S107*'Tabell 3.1 DOK32021'!G$68/100</f>
        <v>3748.139739768576</v>
      </c>
      <c r="H107" s="63">
        <f>$S107*'Tabell 3.1 DOK32021'!H$68/100</f>
        <v>7397.6272578566159</v>
      </c>
      <c r="I107" s="63">
        <f>$S107*'Tabell 3.1 DOK32021'!I$68/100</f>
        <v>5631.0185707313485</v>
      </c>
      <c r="J107" s="63">
        <f>$S107*'Tabell 3.1 DOK32021'!J$68/100</f>
        <v>7404.6645695500056</v>
      </c>
      <c r="K107" s="63">
        <f>$S107*'Tabell 3.1 DOK32021'!K$68/100</f>
        <v>7274.946222296564</v>
      </c>
      <c r="L107" s="63">
        <f>$S107*'Tabell 3.1 DOK32021'!L$68/100</f>
        <v>5051.6940546401011</v>
      </c>
      <c r="M107" s="63">
        <f>$S107*'Tabell 3.1 DOK32021'!M$68/100</f>
        <v>5586.7175411967792</v>
      </c>
      <c r="N107" s="63">
        <f>$S107*'Tabell 3.1 DOK32021'!N$68/100</f>
        <v>6246.5317940865298</v>
      </c>
      <c r="O107" s="63">
        <f>$S107*'Tabell 3.1 DOK32021'!O$68/100</f>
        <v>9084.8247748406484</v>
      </c>
      <c r="P107" s="63">
        <f>$S107*'Tabell 3.1 DOK32021'!P$68/100</f>
        <v>9637.0780100161846</v>
      </c>
      <c r="Q107" s="63">
        <f>$S107*'Tabell 3.1 DOK32021'!Q$68/100</f>
        <v>8615.2579412586038</v>
      </c>
      <c r="R107" s="63">
        <f>$S107*'Tabell 3.1 DOK32021'!R$68/100</f>
        <v>5891.4345326444982</v>
      </c>
      <c r="S107" s="63">
        <v>98047.578363498324</v>
      </c>
    </row>
    <row r="108" spans="1:19" ht="16.5" customHeight="1" x14ac:dyDescent="0.35">
      <c r="A108" s="70" t="str">
        <f t="shared" si="28"/>
        <v xml:space="preserve"> - herav kompensasjon for endring i løpende pensjonsutgifter</v>
      </c>
      <c r="B108" s="70"/>
      <c r="C108" s="70"/>
      <c r="D108" s="70">
        <f>$S108*'Tabell 3.1 DOK32021'!D$68/100</f>
        <v>2128.614374880925</v>
      </c>
      <c r="E108" s="70">
        <f>$S108*'Tabell 3.1 DOK32021'!E$68/100</f>
        <v>1849.1938833730901</v>
      </c>
      <c r="F108" s="70">
        <f>$S108*'Tabell 3.1 DOK32021'!F$68/100</f>
        <v>1652.7463090674971</v>
      </c>
      <c r="G108" s="70">
        <f>$S108*'Tabell 3.1 DOK32021'!G$68/100</f>
        <v>1280.772066522879</v>
      </c>
      <c r="H108" s="70">
        <f>$S108*'Tabell 3.1 DOK32021'!H$68/100</f>
        <v>2527.833807764061</v>
      </c>
      <c r="I108" s="70">
        <f>$S108*'Tabell 3.1 DOK32021'!I$68/100</f>
        <v>1924.1681986780982</v>
      </c>
      <c r="J108" s="70">
        <f>$S108*'Tabell 3.1 DOK32021'!J$68/100</f>
        <v>2530.2385185982585</v>
      </c>
      <c r="K108" s="70">
        <f>$S108*'Tabell 3.1 DOK32021'!K$68/100</f>
        <v>2485.9126270326519</v>
      </c>
      <c r="L108" s="70">
        <f>$S108*'Tabell 3.1 DOK32021'!L$68/100</f>
        <v>1726.2079546165028</v>
      </c>
      <c r="M108" s="70">
        <f>$S108*'Tabell 3.1 DOK32021'!M$68/100</f>
        <v>1909.030150183251</v>
      </c>
      <c r="N108" s="70">
        <f>$S108*'Tabell 3.1 DOK32021'!N$68/100</f>
        <v>2134.4944399023511</v>
      </c>
      <c r="O108" s="70">
        <f>$S108*'Tabell 3.1 DOK32021'!O$68/100</f>
        <v>3104.3639268340967</v>
      </c>
      <c r="P108" s="70">
        <f>$S108*'Tabell 3.1 DOK32021'!P$68/100</f>
        <v>3293.0736779020726</v>
      </c>
      <c r="Q108" s="70">
        <f>$S108*'Tabell 3.1 DOK32021'!Q$68/100</f>
        <v>2943.9088409587198</v>
      </c>
      <c r="R108" s="70">
        <f>$S108*'Tabell 3.1 DOK32021'!R$68/100</f>
        <v>2013.1546060300402</v>
      </c>
      <c r="S108" s="70">
        <v>33503.713382344496</v>
      </c>
    </row>
    <row r="109" spans="1:19" ht="16.5" customHeight="1" thickBot="1" x14ac:dyDescent="0.4">
      <c r="A109" s="214" t="str">
        <f t="shared" si="28"/>
        <v>Bydelsfordelt budsjett 2021</v>
      </c>
      <c r="B109" s="202"/>
      <c r="C109" s="202"/>
      <c r="D109" s="215">
        <f t="shared" ref="D109:S109" si="31">D98+D106+SUM(D94:D97)+D105</f>
        <v>715679.78295347141</v>
      </c>
      <c r="E109" s="215">
        <f t="shared" si="31"/>
        <v>627366.98679642996</v>
      </c>
      <c r="F109" s="215">
        <f t="shared" si="31"/>
        <v>552510.97329534625</v>
      </c>
      <c r="G109" s="215">
        <f t="shared" si="31"/>
        <v>432547.32674426201</v>
      </c>
      <c r="H109" s="215">
        <f t="shared" si="31"/>
        <v>843423.95424428442</v>
      </c>
      <c r="I109" s="215">
        <f t="shared" si="31"/>
        <v>638261.57913483656</v>
      </c>
      <c r="J109" s="215">
        <f t="shared" si="31"/>
        <v>846731.82128128153</v>
      </c>
      <c r="K109" s="215">
        <f t="shared" si="31"/>
        <v>828584.35909049655</v>
      </c>
      <c r="L109" s="215">
        <f t="shared" si="31"/>
        <v>575939.0334240878</v>
      </c>
      <c r="M109" s="215">
        <f t="shared" si="31"/>
        <v>633733.69423578458</v>
      </c>
      <c r="N109" s="215">
        <f t="shared" si="31"/>
        <v>709649.12851830502</v>
      </c>
      <c r="O109" s="215">
        <f t="shared" si="31"/>
        <v>1038607.5169406731</v>
      </c>
      <c r="P109" s="215">
        <f t="shared" si="31"/>
        <v>1101183.094596056</v>
      </c>
      <c r="Q109" s="215">
        <f t="shared" si="31"/>
        <v>977882.01287396101</v>
      </c>
      <c r="R109" s="215">
        <f t="shared" si="31"/>
        <v>674168.19238803023</v>
      </c>
      <c r="S109" s="215">
        <f t="shared" si="31"/>
        <v>11196269.456517305</v>
      </c>
    </row>
    <row r="110" spans="1:19" ht="16.5" customHeight="1" thickBot="1" x14ac:dyDescent="0.4">
      <c r="A110" s="63"/>
      <c r="B110" s="63"/>
      <c r="C110" s="63"/>
      <c r="D110" s="63"/>
      <c r="E110" s="63"/>
      <c r="F110" s="63"/>
      <c r="G110" s="63"/>
      <c r="H110" s="63"/>
      <c r="I110" s="63"/>
      <c r="J110" s="63"/>
      <c r="K110" s="63"/>
      <c r="L110" s="63"/>
      <c r="M110" s="63"/>
      <c r="N110" s="63"/>
      <c r="O110" s="63"/>
      <c r="P110" s="63"/>
      <c r="Q110" s="63"/>
      <c r="R110" s="63"/>
      <c r="S110" s="63"/>
    </row>
    <row r="111" spans="1:19" ht="16.5" customHeight="1" x14ac:dyDescent="0.35">
      <c r="A111" s="345" t="str">
        <f>'Tabell 2.1 DOK32021'!A42</f>
        <v>FO4A Sosiale tjenester</v>
      </c>
      <c r="B111" s="345"/>
      <c r="C111" s="345"/>
      <c r="D111" s="205"/>
      <c r="E111" s="205"/>
      <c r="F111" s="205"/>
      <c r="G111" s="205"/>
      <c r="H111" s="205"/>
      <c r="I111" s="205"/>
      <c r="J111" s="205"/>
      <c r="K111" s="205"/>
      <c r="L111" s="205"/>
      <c r="M111" s="205"/>
      <c r="N111" s="205"/>
      <c r="O111" s="205"/>
      <c r="P111" s="205"/>
      <c r="Q111" s="205"/>
      <c r="R111" s="205"/>
      <c r="S111" s="205"/>
    </row>
    <row r="112" spans="1:19" ht="16.5" customHeight="1" x14ac:dyDescent="0.35">
      <c r="A112" s="69" t="str">
        <f t="shared" ref="A112:A127" si="32">A94</f>
        <v>Bydelsfordelt Dok3 2020</v>
      </c>
      <c r="B112" s="69"/>
      <c r="C112" s="69"/>
      <c r="D112" s="69">
        <v>156338.62169423778</v>
      </c>
      <c r="E112" s="69">
        <v>133361.89774872296</v>
      </c>
      <c r="F112" s="69">
        <v>83226.607793333882</v>
      </c>
      <c r="G112" s="69">
        <v>67667.005588364438</v>
      </c>
      <c r="H112" s="69">
        <v>83312.180833714447</v>
      </c>
      <c r="I112" s="69">
        <v>29626.162561058183</v>
      </c>
      <c r="J112" s="69">
        <v>44475.339108812252</v>
      </c>
      <c r="K112" s="69">
        <v>53375.904006216333</v>
      </c>
      <c r="L112" s="69">
        <v>80291.265097878219</v>
      </c>
      <c r="M112" s="69">
        <v>77281.334035954336</v>
      </c>
      <c r="N112" s="69">
        <v>105542.22086204411</v>
      </c>
      <c r="O112" s="69">
        <v>134647.43594808897</v>
      </c>
      <c r="P112" s="69">
        <v>70050.103274528228</v>
      </c>
      <c r="Q112" s="69">
        <v>52965.21161746516</v>
      </c>
      <c r="R112" s="69">
        <v>116953.47454802689</v>
      </c>
      <c r="S112" s="69">
        <v>1289114.7647184459</v>
      </c>
    </row>
    <row r="113" spans="1:19" ht="16.5" customHeight="1" x14ac:dyDescent="0.35">
      <c r="A113" s="63" t="str">
        <f t="shared" si="32"/>
        <v>Effekt av oppdaterte kriterieandeler</v>
      </c>
      <c r="B113" s="63"/>
      <c r="C113" s="63"/>
      <c r="D113" s="63">
        <v>2889.4498530762176</v>
      </c>
      <c r="E113" s="63">
        <v>1228.7329953013684</v>
      </c>
      <c r="F113" s="63">
        <v>-1747.5421665260451</v>
      </c>
      <c r="G113" s="63">
        <v>550.94000930857737</v>
      </c>
      <c r="H113" s="63">
        <v>609.73550993836488</v>
      </c>
      <c r="I113" s="63">
        <v>1484.7801684193871</v>
      </c>
      <c r="J113" s="63">
        <v>-1520.9966862088988</v>
      </c>
      <c r="K113" s="63">
        <v>802.19246981249921</v>
      </c>
      <c r="L113" s="63">
        <v>-1793.4683373472592</v>
      </c>
      <c r="M113" s="63">
        <v>-2104.4210392106106</v>
      </c>
      <c r="N113" s="63">
        <v>1536.1877088540198</v>
      </c>
      <c r="O113" s="63">
        <v>-2059.5083753412428</v>
      </c>
      <c r="P113" s="63">
        <v>-1407.0595378196488</v>
      </c>
      <c r="Q113" s="63">
        <v>-294.17792311241902</v>
      </c>
      <c r="R113" s="63">
        <v>1825.155350855724</v>
      </c>
      <c r="S113" s="63">
        <v>5.5088373725543528E-10</v>
      </c>
    </row>
    <row r="114" spans="1:19" ht="16.5" customHeight="1" x14ac:dyDescent="0.35">
      <c r="A114" s="63" t="str">
        <f t="shared" si="32"/>
        <v>Effekt av oppdaterte regnskapsandeler</v>
      </c>
      <c r="B114" s="63"/>
      <c r="C114" s="63"/>
      <c r="D114" s="63">
        <v>0</v>
      </c>
      <c r="E114" s="63">
        <v>0</v>
      </c>
      <c r="F114" s="63">
        <v>0</v>
      </c>
      <c r="G114" s="63">
        <v>0</v>
      </c>
      <c r="H114" s="63">
        <v>0</v>
      </c>
      <c r="I114" s="63">
        <v>0</v>
      </c>
      <c r="J114" s="63">
        <v>0</v>
      </c>
      <c r="K114" s="63">
        <v>0</v>
      </c>
      <c r="L114" s="63">
        <v>0</v>
      </c>
      <c r="M114" s="63">
        <v>0</v>
      </c>
      <c r="N114" s="63">
        <v>0</v>
      </c>
      <c r="O114" s="63">
        <v>0</v>
      </c>
      <c r="P114" s="63">
        <v>0</v>
      </c>
      <c r="Q114" s="63">
        <v>0</v>
      </c>
      <c r="R114" s="63">
        <v>0</v>
      </c>
      <c r="S114" s="63">
        <v>0</v>
      </c>
    </row>
    <row r="115" spans="1:19" ht="16.5" customHeight="1" x14ac:dyDescent="0.35">
      <c r="A115" s="70" t="str">
        <f t="shared" si="32"/>
        <v>Effekt av endringer i fordelingssystemet</v>
      </c>
      <c r="B115" s="70"/>
      <c r="C115" s="70"/>
      <c r="D115" s="70">
        <v>0</v>
      </c>
      <c r="E115" s="70">
        <v>0</v>
      </c>
      <c r="F115" s="70">
        <v>0</v>
      </c>
      <c r="G115" s="70">
        <v>0</v>
      </c>
      <c r="H115" s="70">
        <v>0</v>
      </c>
      <c r="I115" s="70">
        <v>0</v>
      </c>
      <c r="J115" s="70">
        <v>0</v>
      </c>
      <c r="K115" s="70">
        <v>0</v>
      </c>
      <c r="L115" s="70">
        <v>0</v>
      </c>
      <c r="M115" s="70">
        <v>0</v>
      </c>
      <c r="N115" s="70">
        <v>0</v>
      </c>
      <c r="O115" s="70">
        <v>0</v>
      </c>
      <c r="P115" s="70">
        <v>0</v>
      </c>
      <c r="Q115" s="70">
        <v>0</v>
      </c>
      <c r="R115" s="70">
        <v>0</v>
      </c>
      <c r="S115" s="70">
        <v>0</v>
      </c>
    </row>
    <row r="116" spans="1:19" ht="16.5" customHeight="1" x14ac:dyDescent="0.35">
      <c r="A116" s="61" t="str">
        <f t="shared" si="32"/>
        <v>Reelle endringer</v>
      </c>
      <c r="B116" s="61"/>
      <c r="C116" s="61"/>
      <c r="D116" s="61">
        <f t="shared" ref="D116:S116" si="33">SUM(D117:D122)</f>
        <v>-6899.047852037048</v>
      </c>
      <c r="E116" s="61">
        <f t="shared" si="33"/>
        <v>-5670.97843183036</v>
      </c>
      <c r="F116" s="61">
        <f t="shared" si="33"/>
        <v>-3519.3331812111751</v>
      </c>
      <c r="G116" s="61">
        <f t="shared" si="33"/>
        <v>-2943.183076295682</v>
      </c>
      <c r="H116" s="61">
        <f t="shared" si="33"/>
        <v>-3625.8859882576153</v>
      </c>
      <c r="I116" s="61">
        <f t="shared" si="33"/>
        <v>-1312.4222528353382</v>
      </c>
      <c r="J116" s="61">
        <f t="shared" si="33"/>
        <v>-1843.9624359118761</v>
      </c>
      <c r="K116" s="61">
        <f t="shared" si="33"/>
        <v>-2331.1903347808457</v>
      </c>
      <c r="L116" s="61">
        <f t="shared" si="33"/>
        <v>-3391.0378187077226</v>
      </c>
      <c r="M116" s="61">
        <f t="shared" si="33"/>
        <v>-3244.743697304596</v>
      </c>
      <c r="N116" s="61">
        <f t="shared" si="33"/>
        <v>-4632.341204497382</v>
      </c>
      <c r="O116" s="61">
        <f t="shared" si="33"/>
        <v>-5739.1391030644672</v>
      </c>
      <c r="P116" s="61">
        <f t="shared" si="33"/>
        <v>-2959.463604529366</v>
      </c>
      <c r="Q116" s="61">
        <f t="shared" si="33"/>
        <v>-2267.5733414513707</v>
      </c>
      <c r="R116" s="61">
        <f t="shared" si="33"/>
        <v>-5140.3096729672188</v>
      </c>
      <c r="S116" s="61">
        <f t="shared" si="33"/>
        <v>-55520.611995682062</v>
      </c>
    </row>
    <row r="117" spans="1:19" ht="16.5" customHeight="1" x14ac:dyDescent="0.35">
      <c r="A117" s="63" t="str">
        <f t="shared" si="32"/>
        <v xml:space="preserve"> - herav justering for demografiske forhold</v>
      </c>
      <c r="B117" s="63"/>
      <c r="C117" s="63"/>
      <c r="D117" s="63">
        <f>$S117*'Tabell 3.1 DOK32021'!D$83/100</f>
        <v>0</v>
      </c>
      <c r="E117" s="63">
        <f>$S117*'Tabell 3.1 DOK32021'!E$83/100</f>
        <v>0</v>
      </c>
      <c r="F117" s="63">
        <f>$S117*'Tabell 3.1 DOK32021'!F$83/100</f>
        <v>0</v>
      </c>
      <c r="G117" s="63">
        <f>$S117*'Tabell 3.1 DOK32021'!G$83/100</f>
        <v>0</v>
      </c>
      <c r="H117" s="63">
        <f>$S117*'Tabell 3.1 DOK32021'!H$83/100</f>
        <v>0</v>
      </c>
      <c r="I117" s="63">
        <f>$S117*'Tabell 3.1 DOK32021'!I$83/100</f>
        <v>0</v>
      </c>
      <c r="J117" s="63">
        <f>$S117*'Tabell 3.1 DOK32021'!J$83/100</f>
        <v>0</v>
      </c>
      <c r="K117" s="63">
        <f>$S117*'Tabell 3.1 DOK32021'!K$83/100</f>
        <v>0</v>
      </c>
      <c r="L117" s="63">
        <f>$S117*'Tabell 3.1 DOK32021'!L$83/100</f>
        <v>0</v>
      </c>
      <c r="M117" s="63">
        <f>$S117*'Tabell 3.1 DOK32021'!M$83/100</f>
        <v>0</v>
      </c>
      <c r="N117" s="63">
        <f>$S117*'Tabell 3.1 DOK32021'!N$83/100</f>
        <v>0</v>
      </c>
      <c r="O117" s="63">
        <f>$S117*'Tabell 3.1 DOK32021'!O$83/100</f>
        <v>0</v>
      </c>
      <c r="P117" s="63">
        <f>$S117*'Tabell 3.1 DOK32021'!P$83/100</f>
        <v>0</v>
      </c>
      <c r="Q117" s="63">
        <f>$S117*'Tabell 3.1 DOK32021'!Q$83/100</f>
        <v>0</v>
      </c>
      <c r="R117" s="63">
        <f>$S117*'Tabell 3.1 DOK32021'!R$83/100</f>
        <v>0</v>
      </c>
      <c r="S117" s="63">
        <v>0</v>
      </c>
    </row>
    <row r="118" spans="1:19" ht="16.5" customHeight="1" x14ac:dyDescent="0.35">
      <c r="A118" s="63" t="str">
        <f t="shared" si="32"/>
        <v xml:space="preserve"> - herav justering for andre aktivitetsnøytrale forhold</v>
      </c>
      <c r="B118" s="63"/>
      <c r="C118" s="63"/>
      <c r="D118" s="63">
        <f>$S118*'Tabell 3.1 DOK32021'!D$83/100</f>
        <v>371.29192638384308</v>
      </c>
      <c r="E118" s="63">
        <f>$S118*'Tabell 3.1 DOK32021'!E$83/100</f>
        <v>305.19986983621419</v>
      </c>
      <c r="F118" s="63">
        <f>$S118*'Tabell 3.1 DOK32021'!F$83/100</f>
        <v>189.40294725635988</v>
      </c>
      <c r="G118" s="63">
        <f>$S118*'Tabell 3.1 DOK32021'!G$83/100</f>
        <v>158.39578700349054</v>
      </c>
      <c r="H118" s="63">
        <f>$S118*'Tabell 3.1 DOK32021'!H$83/100</f>
        <v>195.13739030391713</v>
      </c>
      <c r="I118" s="63">
        <f>$S118*'Tabell 3.1 DOK32021'!I$83/100</f>
        <v>70.631744689287189</v>
      </c>
      <c r="J118" s="63">
        <f>$S118*'Tabell 3.1 DOK32021'!J$83/100</f>
        <v>99.2380948346389</v>
      </c>
      <c r="K118" s="63">
        <f>$S118*'Tabell 3.1 DOK32021'!K$83/100</f>
        <v>125.45965309004326</v>
      </c>
      <c r="L118" s="63">
        <f>$S118*'Tabell 3.1 DOK32021'!L$83/100</f>
        <v>182.49836660818318</v>
      </c>
      <c r="M118" s="63">
        <f>$S118*'Tabell 3.1 DOK32021'!M$83/100</f>
        <v>174.62513144307835</v>
      </c>
      <c r="N118" s="63">
        <f>$S118*'Tabell 3.1 DOK32021'!N$83/100</f>
        <v>249.30264673801958</v>
      </c>
      <c r="O118" s="63">
        <f>$S118*'Tabell 3.1 DOK32021'!O$83/100</f>
        <v>308.86813065551769</v>
      </c>
      <c r="P118" s="63">
        <f>$S118*'Tabell 3.1 DOK32021'!P$83/100</f>
        <v>159.27197003918963</v>
      </c>
      <c r="Q118" s="63">
        <f>$S118*'Tabell 3.1 DOK32021'!Q$83/100</f>
        <v>122.03592324925454</v>
      </c>
      <c r="R118" s="63">
        <f>$S118*'Tabell 3.1 DOK32021'!R$83/100</f>
        <v>276.64041786896314</v>
      </c>
      <c r="S118" s="63">
        <v>2988</v>
      </c>
    </row>
    <row r="119" spans="1:19" ht="16.5" customHeight="1" x14ac:dyDescent="0.35">
      <c r="A119" s="63" t="str">
        <f t="shared" si="32"/>
        <v xml:space="preserve"> - herav justering for engangstiltak</v>
      </c>
      <c r="B119" s="63"/>
      <c r="C119" s="63"/>
      <c r="D119" s="63">
        <f>$S119*'Tabell 3.1 DOK32021'!D$83/100</f>
        <v>0</v>
      </c>
      <c r="E119" s="63">
        <f>$S119*'Tabell 3.1 DOK32021'!E$83/100</f>
        <v>0</v>
      </c>
      <c r="F119" s="63">
        <f>$S119*'Tabell 3.1 DOK32021'!F$83/100</f>
        <v>0</v>
      </c>
      <c r="G119" s="63">
        <f>$S119*'Tabell 3.1 DOK32021'!G$83/100</f>
        <v>0</v>
      </c>
      <c r="H119" s="63">
        <f>$S119*'Tabell 3.1 DOK32021'!H$83/100</f>
        <v>0</v>
      </c>
      <c r="I119" s="63">
        <f>$S119*'Tabell 3.1 DOK32021'!I$83/100</f>
        <v>0</v>
      </c>
      <c r="J119" s="63">
        <f>$S119*'Tabell 3.1 DOK32021'!J$83/100</f>
        <v>0</v>
      </c>
      <c r="K119" s="63">
        <f>$S119*'Tabell 3.1 DOK32021'!K$83/100</f>
        <v>0</v>
      </c>
      <c r="L119" s="63">
        <f>$S119*'Tabell 3.1 DOK32021'!L$83/100</f>
        <v>0</v>
      </c>
      <c r="M119" s="63">
        <f>$S119*'Tabell 3.1 DOK32021'!M$83/100</f>
        <v>0</v>
      </c>
      <c r="N119" s="63">
        <f>$S119*'Tabell 3.1 DOK32021'!N$83/100</f>
        <v>0</v>
      </c>
      <c r="O119" s="63">
        <f>$S119*'Tabell 3.1 DOK32021'!O$83/100</f>
        <v>0</v>
      </c>
      <c r="P119" s="63">
        <f>$S119*'Tabell 3.1 DOK32021'!P$83/100</f>
        <v>0</v>
      </c>
      <c r="Q119" s="63">
        <f>$S119*'Tabell 3.1 DOK32021'!Q$83/100</f>
        <v>0</v>
      </c>
      <c r="R119" s="63">
        <f>$S119*'Tabell 3.1 DOK32021'!R$83/100</f>
        <v>0</v>
      </c>
      <c r="S119" s="63">
        <v>0</v>
      </c>
    </row>
    <row r="120" spans="1:19" ht="16.5" customHeight="1" x14ac:dyDescent="0.35">
      <c r="A120" s="63" t="str">
        <f t="shared" si="32"/>
        <v xml:space="preserve"> - herav justering for oppgaveendringer mellom sektorer</v>
      </c>
      <c r="B120" s="63"/>
      <c r="C120" s="63"/>
      <c r="D120" s="63">
        <f>$S120*'Tabell 3.1 DOK32021'!D$83/100</f>
        <v>671.00950551296933</v>
      </c>
      <c r="E120" s="63">
        <f>$S120*'Tabell 3.1 DOK32021'!E$83/100</f>
        <v>551.56602982448339</v>
      </c>
      <c r="F120" s="63">
        <f>$S120*'Tabell 3.1 DOK32021'!F$83/100</f>
        <v>342.29448299342141</v>
      </c>
      <c r="G120" s="63">
        <f>$S120*'Tabell 3.1 DOK32021'!G$83/100</f>
        <v>286.25744639185041</v>
      </c>
      <c r="H120" s="63">
        <f>$S120*'Tabell 3.1 DOK32021'!H$83/100</f>
        <v>352.6579342841876</v>
      </c>
      <c r="I120" s="63">
        <f>$S120*'Tabell 3.1 DOK32021'!I$83/100</f>
        <v>127.64773136618167</v>
      </c>
      <c r="J120" s="63">
        <f>$S120*'Tabell 3.1 DOK32021'!J$83/100</f>
        <v>179.34595452043175</v>
      </c>
      <c r="K120" s="63">
        <f>$S120*'Tabell 3.1 DOK32021'!K$83/100</f>
        <v>226.7343128133312</v>
      </c>
      <c r="L120" s="63">
        <f>$S120*'Tabell 3.1 DOK32021'!L$83/100</f>
        <v>329.81632519551175</v>
      </c>
      <c r="M120" s="63">
        <f>$S120*'Tabell 3.1 DOK32021'!M$83/100</f>
        <v>315.5875869453223</v>
      </c>
      <c r="N120" s="63">
        <f>$S120*'Tabell 3.1 DOK32021'!N$83/100</f>
        <v>450.54695193617988</v>
      </c>
      <c r="O120" s="63">
        <f>$S120*'Tabell 3.1 DOK32021'!O$83/100</f>
        <v>558.1954168473211</v>
      </c>
      <c r="P120" s="63">
        <f>$S120*'Tabell 3.1 DOK32021'!P$83/100</f>
        <v>287.84090970937888</v>
      </c>
      <c r="Q120" s="63">
        <f>$S120*'Tabell 3.1 DOK32021'!Q$83/100</f>
        <v>220.54684924564074</v>
      </c>
      <c r="R120" s="63">
        <f>$S120*'Tabell 3.1 DOK32021'!R$83/100</f>
        <v>499.95256241378877</v>
      </c>
      <c r="S120" s="63">
        <v>5400</v>
      </c>
    </row>
    <row r="121" spans="1:19" ht="16.5" customHeight="1" x14ac:dyDescent="0.35">
      <c r="A121" s="63" t="str">
        <f t="shared" si="32"/>
        <v xml:space="preserve"> - herav uspesifiserte rammeendringer</v>
      </c>
      <c r="B121" s="63"/>
      <c r="C121" s="63"/>
      <c r="D121" s="63">
        <f>$S121*'Tabell 3.1 DOK32021'!D$83/100</f>
        <v>123.19088417571695</v>
      </c>
      <c r="E121" s="63">
        <f>$S121*'Tabell 3.1 DOK32021'!E$83/100</f>
        <v>101.26221214023423</v>
      </c>
      <c r="F121" s="63">
        <f>$S121*'Tabell 3.1 DOK32021'!F$83/100</f>
        <v>62.841971182201789</v>
      </c>
      <c r="G121" s="63">
        <f>$S121*'Tabell 3.1 DOK32021'!G$83/100</f>
        <v>52.554110833253091</v>
      </c>
      <c r="H121" s="63">
        <f>$S121*'Tabell 3.1 DOK32021'!H$83/100</f>
        <v>64.744601051275652</v>
      </c>
      <c r="I121" s="63">
        <f>$S121*'Tabell 3.1 DOK32021'!I$83/100</f>
        <v>23.434894380524362</v>
      </c>
      <c r="J121" s="63">
        <f>$S121*'Tabell 3.1 DOK32021'!J$83/100</f>
        <v>32.92619035824206</v>
      </c>
      <c r="K121" s="63">
        <f>$S121*'Tabell 3.1 DOK32021'!K$83/100</f>
        <v>41.626236646371908</v>
      </c>
      <c r="L121" s="63">
        <f>$S121*'Tabell 3.1 DOK32021'!L$83/100</f>
        <v>60.551101560565847</v>
      </c>
      <c r="M121" s="63">
        <f>$S121*'Tabell 3.1 DOK32021'!M$83/100</f>
        <v>57.938842223932951</v>
      </c>
      <c r="N121" s="63">
        <f>$S121*'Tabell 3.1 DOK32021'!N$83/100</f>
        <v>82.716082135470558</v>
      </c>
      <c r="O121" s="63">
        <f>$S121*'Tabell 3.1 DOK32021'!O$83/100</f>
        <v>102.47930376438651</v>
      </c>
      <c r="P121" s="63">
        <f>$S121*'Tabell 3.1 DOK32021'!P$83/100</f>
        <v>52.844819451452203</v>
      </c>
      <c r="Q121" s="63">
        <f>$S121*'Tabell 3.1 DOK32021'!Q$83/100</f>
        <v>40.490277913378826</v>
      </c>
      <c r="R121" s="63">
        <f>$S121*'Tabell 3.1 DOK32021'!R$83/100</f>
        <v>91.786476500934654</v>
      </c>
      <c r="S121" s="63">
        <v>991.38800431794152</v>
      </c>
    </row>
    <row r="122" spans="1:19" ht="16.5" customHeight="1" x14ac:dyDescent="0.35">
      <c r="A122" s="70" t="str">
        <f t="shared" si="32"/>
        <v xml:space="preserve"> - herav spesifiserte rammeendringer</v>
      </c>
      <c r="B122" s="70"/>
      <c r="C122" s="70"/>
      <c r="D122" s="70">
        <f>$S122*'Tabell 3.1 DOK32021'!D$83/100</f>
        <v>-8064.5401681095773</v>
      </c>
      <c r="E122" s="70">
        <f>$S122*'Tabell 3.1 DOK32021'!E$83/100</f>
        <v>-6629.0065436312916</v>
      </c>
      <c r="F122" s="70">
        <f>$S122*'Tabell 3.1 DOK32021'!F$83/100</f>
        <v>-4113.8725826431582</v>
      </c>
      <c r="G122" s="70">
        <f>$S122*'Tabell 3.1 DOK32021'!G$83/100</f>
        <v>-3440.3904205242761</v>
      </c>
      <c r="H122" s="70">
        <f>$S122*'Tabell 3.1 DOK32021'!H$83/100</f>
        <v>-4238.4259138969956</v>
      </c>
      <c r="I122" s="70">
        <f>$S122*'Tabell 3.1 DOK32021'!I$83/100</f>
        <v>-1534.1366232713315</v>
      </c>
      <c r="J122" s="70">
        <f>$S122*'Tabell 3.1 DOK32021'!J$83/100</f>
        <v>-2155.4726756251889</v>
      </c>
      <c r="K122" s="70">
        <f>$S122*'Tabell 3.1 DOK32021'!K$83/100</f>
        <v>-2725.0105373305919</v>
      </c>
      <c r="L122" s="70">
        <f>$S122*'Tabell 3.1 DOK32021'!L$83/100</f>
        <v>-3963.9036120719834</v>
      </c>
      <c r="M122" s="70">
        <f>$S122*'Tabell 3.1 DOK32021'!M$83/100</f>
        <v>-3792.8952579169295</v>
      </c>
      <c r="N122" s="70">
        <f>$S122*'Tabell 3.1 DOK32021'!N$83/100</f>
        <v>-5414.9068853070521</v>
      </c>
      <c r="O122" s="70">
        <f>$S122*'Tabell 3.1 DOK32021'!O$83/100</f>
        <v>-6708.6819543316924</v>
      </c>
      <c r="P122" s="70">
        <f>$S122*'Tabell 3.1 DOK32021'!P$83/100</f>
        <v>-3459.4213037293866</v>
      </c>
      <c r="Q122" s="70">
        <f>$S122*'Tabell 3.1 DOK32021'!Q$83/100</f>
        <v>-2650.6463918596446</v>
      </c>
      <c r="R122" s="70">
        <f>$S122*'Tabell 3.1 DOK32021'!R$83/100</f>
        <v>-6008.6891297509055</v>
      </c>
      <c r="S122" s="70">
        <v>-64900</v>
      </c>
    </row>
    <row r="123" spans="1:19" ht="16.5" customHeight="1" x14ac:dyDescent="0.35">
      <c r="A123" s="70" t="str">
        <f t="shared" si="32"/>
        <v>Vridningseffekter knyttet til endringer i særskilte tildelinger</v>
      </c>
      <c r="B123" s="70"/>
      <c r="C123" s="70"/>
      <c r="D123" s="70">
        <f>'Tabell 2.1 DOK32021'!D43+'Tabell 2.1 DOK32021'!D44-SUM(D112:D116)</f>
        <v>-77.404165785235818</v>
      </c>
      <c r="E123" s="70">
        <f>'Tabell 2.1 DOK32021'!E43+'Tabell 2.1 DOK32021'!E44-SUM(E112:E116)</f>
        <v>-738.27224916825071</v>
      </c>
      <c r="F123" s="70">
        <f>'Tabell 2.1 DOK32021'!F43+'Tabell 2.1 DOK32021'!F44-SUM(F112:F116)</f>
        <v>1243.5084017393528</v>
      </c>
      <c r="G123" s="70">
        <f>'Tabell 2.1 DOK32021'!G43+'Tabell 2.1 DOK32021'!G44-SUM(G112:G116)</f>
        <v>-377.72376081198308</v>
      </c>
      <c r="H123" s="70">
        <f>'Tabell 2.1 DOK32021'!H43+'Tabell 2.1 DOK32021'!H44-SUM(H112:H116)</f>
        <v>-461.4071008007013</v>
      </c>
      <c r="I123" s="70">
        <f>'Tabell 2.1 DOK32021'!I43+'Tabell 2.1 DOK32021'!I44-SUM(I112:I116)</f>
        <v>-182.63549933441391</v>
      </c>
      <c r="J123" s="70">
        <f>'Tabell 2.1 DOK32021'!J43+'Tabell 2.1 DOK32021'!J44-SUM(J112:J116)</f>
        <v>535.63906146711088</v>
      </c>
      <c r="K123" s="70">
        <f>'Tabell 2.1 DOK32021'!K43+'Tabell 2.1 DOK32021'!K44-SUM(K112:K116)</f>
        <v>-340.30870726094145</v>
      </c>
      <c r="L123" s="70">
        <f>'Tabell 2.1 DOK32021'!L43+'Tabell 2.1 DOK32021'!L44-SUM(L112:L116)</f>
        <v>-410.62904129721574</v>
      </c>
      <c r="M123" s="70">
        <f>'Tabell 2.1 DOK32021'!M43+'Tabell 2.1 DOK32021'!M44-SUM(M112:M116)</f>
        <v>-436.96437103454082</v>
      </c>
      <c r="N123" s="70">
        <f>'Tabell 2.1 DOK32021'!N43+'Tabell 2.1 DOK32021'!N44-SUM(N112:N116)</f>
        <v>1009.8620355977182</v>
      </c>
      <c r="O123" s="70">
        <f>'Tabell 2.1 DOK32021'!O43+'Tabell 2.1 DOK32021'!O44-SUM(O112:O116)</f>
        <v>23.951550784680876</v>
      </c>
      <c r="P123" s="70">
        <f>'Tabell 2.1 DOK32021'!P43+'Tabell 2.1 DOK32021'!P44-SUM(P112:P116)</f>
        <v>369.6776540223218</v>
      </c>
      <c r="Q123" s="70">
        <f>'Tabell 2.1 DOK32021'!Q43+'Tabell 2.1 DOK32021'!Q44-SUM(Q112:Q116)</f>
        <v>-288.80690577124915</v>
      </c>
      <c r="R123" s="70">
        <f>'Tabell 2.1 DOK32021'!R43+'Tabell 2.1 DOK32021'!R44-SUM(R112:R116)</f>
        <v>131.992585207714</v>
      </c>
      <c r="S123" s="70">
        <f>SUM(D123:R123)</f>
        <v>0.47948755436664214</v>
      </c>
    </row>
    <row r="124" spans="1:19" ht="16.5" customHeight="1" x14ac:dyDescent="0.35">
      <c r="A124" s="61" t="str">
        <f t="shared" si="32"/>
        <v>Kompensasjon for forventet lønns- og prisutvikling</v>
      </c>
      <c r="B124" s="61"/>
      <c r="C124" s="61"/>
      <c r="D124" s="61">
        <f>SUM(D125:D126)</f>
        <v>1377.1490089559643</v>
      </c>
      <c r="E124" s="61">
        <f t="shared" ref="E124:S124" si="34">SUM(E125:E126)</f>
        <v>1132.0087198554324</v>
      </c>
      <c r="F124" s="61">
        <f t="shared" si="34"/>
        <v>702.50943414746223</v>
      </c>
      <c r="G124" s="61">
        <f t="shared" si="34"/>
        <v>587.5016007462242</v>
      </c>
      <c r="H124" s="61">
        <f t="shared" si="34"/>
        <v>723.77890433705568</v>
      </c>
      <c r="I124" s="61">
        <f t="shared" si="34"/>
        <v>261.97832564536833</v>
      </c>
      <c r="J124" s="61">
        <f t="shared" si="34"/>
        <v>368.08137813079054</v>
      </c>
      <c r="K124" s="61">
        <f t="shared" si="34"/>
        <v>465.33906244515271</v>
      </c>
      <c r="L124" s="61">
        <f t="shared" si="34"/>
        <v>676.89983770538117</v>
      </c>
      <c r="M124" s="61">
        <f t="shared" si="34"/>
        <v>647.69743055771755</v>
      </c>
      <c r="N124" s="61">
        <f t="shared" si="34"/>
        <v>924.68181635177757</v>
      </c>
      <c r="O124" s="61">
        <f t="shared" si="34"/>
        <v>1145.6145684961416</v>
      </c>
      <c r="P124" s="61">
        <f t="shared" si="34"/>
        <v>590.75142794022997</v>
      </c>
      <c r="Q124" s="61">
        <f t="shared" si="34"/>
        <v>452.64019715310002</v>
      </c>
      <c r="R124" s="61">
        <f t="shared" si="34"/>
        <v>1026.0796161550597</v>
      </c>
      <c r="S124" s="61">
        <f t="shared" si="34"/>
        <v>11082.711328622858</v>
      </c>
    </row>
    <row r="125" spans="1:19" ht="16.5" customHeight="1" x14ac:dyDescent="0.35">
      <c r="A125" s="63" t="str">
        <f t="shared" si="32"/>
        <v xml:space="preserve"> - herav generell lønns- og priskompensasjon</v>
      </c>
      <c r="B125" s="63"/>
      <c r="C125" s="63"/>
      <c r="D125" s="63">
        <f>$S125*'Tabell 3.1 DOK32021'!D$83/100</f>
        <v>911.73458122446721</v>
      </c>
      <c r="E125" s="63">
        <f>$S125*'Tabell 3.1 DOK32021'!E$83/100</f>
        <v>749.44068465204123</v>
      </c>
      <c r="F125" s="63">
        <f>$S125*'Tabell 3.1 DOK32021'!F$83/100</f>
        <v>465.09284077708298</v>
      </c>
      <c r="G125" s="63">
        <f>$S125*'Tabell 3.1 DOK32021'!G$83/100</f>
        <v>388.95248258657432</v>
      </c>
      <c r="H125" s="63">
        <f>$S125*'Tabell 3.1 DOK32021'!H$83/100</f>
        <v>479.17418663730814</v>
      </c>
      <c r="I125" s="63">
        <f>$S125*'Tabell 3.1 DOK32021'!I$83/100</f>
        <v>173.44143405603293</v>
      </c>
      <c r="J125" s="63">
        <f>$S125*'Tabell 3.1 DOK32021'!J$83/100</f>
        <v>243.68642678762728</v>
      </c>
      <c r="K125" s="63">
        <f>$S125*'Tabell 3.1 DOK32021'!K$83/100</f>
        <v>308.07538796942475</v>
      </c>
      <c r="L125" s="63">
        <f>$S125*'Tabell 3.1 DOK32021'!L$83/100</f>
        <v>448.13813614047308</v>
      </c>
      <c r="M125" s="63">
        <f>$S125*'Tabell 3.1 DOK32021'!M$83/100</f>
        <v>428.80482923005661</v>
      </c>
      <c r="N125" s="63">
        <f>$S125*'Tabell 3.1 DOK32021'!N$83/100</f>
        <v>612.18095000228504</v>
      </c>
      <c r="O125" s="63">
        <f>$S125*'Tabell 3.1 DOK32021'!O$83/100</f>
        <v>758.44836837542039</v>
      </c>
      <c r="P125" s="63">
        <f>$S125*'Tabell 3.1 DOK32021'!P$83/100</f>
        <v>391.10401435002893</v>
      </c>
      <c r="Q125" s="63">
        <f>$S125*'Tabell 3.1 DOK32021'!Q$83/100</f>
        <v>299.66816801444469</v>
      </c>
      <c r="R125" s="63">
        <f>$S125*'Tabell 3.1 DOK32021'!R$83/100</f>
        <v>679.31085383949869</v>
      </c>
      <c r="S125" s="63">
        <v>7337.253344642766</v>
      </c>
    </row>
    <row r="126" spans="1:19" ht="16.5" customHeight="1" x14ac:dyDescent="0.35">
      <c r="A126" s="70" t="str">
        <f t="shared" si="32"/>
        <v xml:space="preserve"> - herav kompensasjon for endring i løpende pensjonsutgifter</v>
      </c>
      <c r="B126" s="70"/>
      <c r="C126" s="70"/>
      <c r="D126" s="70">
        <f>$S126*'Tabell 3.1 DOK32021'!D$83/100</f>
        <v>465.41442773149714</v>
      </c>
      <c r="E126" s="70">
        <f>$S126*'Tabell 3.1 DOK32021'!E$83/100</f>
        <v>382.56803520339128</v>
      </c>
      <c r="F126" s="70">
        <f>$S126*'Tabell 3.1 DOK32021'!F$83/100</f>
        <v>237.41659337037927</v>
      </c>
      <c r="G126" s="70">
        <f>$S126*'Tabell 3.1 DOK32021'!G$83/100</f>
        <v>198.54911815964985</v>
      </c>
      <c r="H126" s="70">
        <f>$S126*'Tabell 3.1 DOK32021'!H$83/100</f>
        <v>244.60471769974757</v>
      </c>
      <c r="I126" s="70">
        <f>$S126*'Tabell 3.1 DOK32021'!I$83/100</f>
        <v>88.536891589335397</v>
      </c>
      <c r="J126" s="70">
        <f>$S126*'Tabell 3.1 DOK32021'!J$83/100</f>
        <v>124.39495134316324</v>
      </c>
      <c r="K126" s="70">
        <f>$S126*'Tabell 3.1 DOK32021'!K$83/100</f>
        <v>157.26367447572795</v>
      </c>
      <c r="L126" s="70">
        <f>$S126*'Tabell 3.1 DOK32021'!L$83/100</f>
        <v>228.76170156490807</v>
      </c>
      <c r="M126" s="70">
        <f>$S126*'Tabell 3.1 DOK32021'!M$83/100</f>
        <v>218.89260132766088</v>
      </c>
      <c r="N126" s="70">
        <f>$S126*'Tabell 3.1 DOK32021'!N$83/100</f>
        <v>312.50086634949253</v>
      </c>
      <c r="O126" s="70">
        <f>$S126*'Tabell 3.1 DOK32021'!O$83/100</f>
        <v>387.16620012072121</v>
      </c>
      <c r="P126" s="70">
        <f>$S126*'Tabell 3.1 DOK32021'!P$83/100</f>
        <v>199.64741359020107</v>
      </c>
      <c r="Q126" s="70">
        <f>$S126*'Tabell 3.1 DOK32021'!Q$83/100</f>
        <v>152.97202913865533</v>
      </c>
      <c r="R126" s="70">
        <f>$S126*'Tabell 3.1 DOK32021'!R$83/100</f>
        <v>346.76876231556116</v>
      </c>
      <c r="S126" s="70">
        <v>3745.4579839800917</v>
      </c>
    </row>
    <row r="127" spans="1:19" ht="16.5" customHeight="1" thickBot="1" x14ac:dyDescent="0.4">
      <c r="A127" s="207" t="str">
        <f t="shared" si="32"/>
        <v>Bydelsfordelt budsjett 2021</v>
      </c>
      <c r="B127" s="207"/>
      <c r="C127" s="207"/>
      <c r="D127" s="208">
        <f t="shared" ref="D127:S127" si="35">D116+D124+SUM(D112:D115)+D123</f>
        <v>153628.76853844768</v>
      </c>
      <c r="E127" s="208">
        <f t="shared" si="35"/>
        <v>129313.38878288114</v>
      </c>
      <c r="F127" s="208">
        <f t="shared" si="35"/>
        <v>79905.750281483473</v>
      </c>
      <c r="G127" s="208">
        <f t="shared" si="35"/>
        <v>65484.54036131157</v>
      </c>
      <c r="H127" s="208">
        <f t="shared" si="35"/>
        <v>80558.402158931553</v>
      </c>
      <c r="I127" s="208">
        <f t="shared" si="35"/>
        <v>29877.863302953188</v>
      </c>
      <c r="J127" s="208">
        <f t="shared" si="35"/>
        <v>42014.100426289377</v>
      </c>
      <c r="K127" s="208">
        <f t="shared" si="35"/>
        <v>51971.936496432201</v>
      </c>
      <c r="L127" s="208">
        <f t="shared" si="35"/>
        <v>75373.029738231402</v>
      </c>
      <c r="M127" s="208">
        <f t="shared" si="35"/>
        <v>72142.902358962296</v>
      </c>
      <c r="N127" s="208">
        <f t="shared" si="35"/>
        <v>104380.61121835024</v>
      </c>
      <c r="O127" s="208">
        <f t="shared" si="35"/>
        <v>128018.35458896408</v>
      </c>
      <c r="P127" s="208">
        <f t="shared" si="35"/>
        <v>66644.00921414177</v>
      </c>
      <c r="Q127" s="208">
        <f t="shared" si="35"/>
        <v>50567.293644283222</v>
      </c>
      <c r="R127" s="208">
        <f t="shared" si="35"/>
        <v>114796.39242727817</v>
      </c>
      <c r="S127" s="208">
        <f t="shared" si="35"/>
        <v>1244677.3435389416</v>
      </c>
    </row>
    <row r="128" spans="1:19" ht="16.5" customHeight="1" thickBot="1" x14ac:dyDescent="0.4">
      <c r="A128" s="63"/>
      <c r="B128" s="63"/>
      <c r="C128" s="63"/>
      <c r="D128" s="71"/>
      <c r="E128" s="63"/>
      <c r="F128" s="63"/>
      <c r="G128" s="63"/>
      <c r="H128" s="63"/>
      <c r="I128" s="63"/>
      <c r="J128" s="63"/>
      <c r="K128" s="63"/>
      <c r="L128" s="63"/>
      <c r="M128" s="63"/>
      <c r="N128" s="63"/>
      <c r="O128" s="63"/>
      <c r="P128" s="63"/>
      <c r="Q128" s="63"/>
      <c r="R128" s="63"/>
      <c r="S128" s="63"/>
    </row>
    <row r="129" spans="1:19" ht="16.5" customHeight="1" x14ac:dyDescent="0.35">
      <c r="A129" s="345" t="str">
        <f>'Tabell 2.1 DOK32021'!A48</f>
        <v>FO4B Kvalifiseringsprogram (KVP)</v>
      </c>
      <c r="B129" s="345"/>
      <c r="C129" s="345"/>
      <c r="D129" s="205"/>
      <c r="E129" s="205"/>
      <c r="F129" s="205"/>
      <c r="G129" s="205"/>
      <c r="H129" s="205"/>
      <c r="I129" s="205"/>
      <c r="J129" s="205"/>
      <c r="K129" s="205"/>
      <c r="L129" s="205"/>
      <c r="M129" s="205"/>
      <c r="N129" s="205"/>
      <c r="O129" s="205"/>
      <c r="P129" s="205"/>
      <c r="Q129" s="205"/>
      <c r="R129" s="205"/>
      <c r="S129" s="205"/>
    </row>
    <row r="130" spans="1:19" ht="16.5" customHeight="1" x14ac:dyDescent="0.35">
      <c r="A130" s="69" t="str">
        <f t="shared" ref="A130:A145" si="36">A112</f>
        <v>Bydelsfordelt Dok3 2020</v>
      </c>
      <c r="B130" s="69"/>
      <c r="C130" s="69"/>
      <c r="D130" s="69">
        <v>65102.28896038924</v>
      </c>
      <c r="E130" s="69">
        <v>54484.340302179298</v>
      </c>
      <c r="F130" s="69">
        <v>36997.370275244299</v>
      </c>
      <c r="G130" s="69">
        <v>30642.376317456554</v>
      </c>
      <c r="H130" s="69">
        <v>30365.564389712184</v>
      </c>
      <c r="I130" s="69">
        <v>6775.5355545043276</v>
      </c>
      <c r="J130" s="69">
        <v>10362.018605629617</v>
      </c>
      <c r="K130" s="69">
        <v>14247.853189208268</v>
      </c>
      <c r="L130" s="69">
        <v>28383.794068903113</v>
      </c>
      <c r="M130" s="69">
        <v>26887.378161215755</v>
      </c>
      <c r="N130" s="69">
        <v>37617.009700461218</v>
      </c>
      <c r="O130" s="69">
        <v>45883.33131736931</v>
      </c>
      <c r="P130" s="69">
        <v>21592.393412644542</v>
      </c>
      <c r="Q130" s="69">
        <v>14793.835979875992</v>
      </c>
      <c r="R130" s="69">
        <v>41680.975834260593</v>
      </c>
      <c r="S130" s="69">
        <v>465816.0660690543</v>
      </c>
    </row>
    <row r="131" spans="1:19" s="28" customFormat="1" ht="16.5" customHeight="1" x14ac:dyDescent="0.35">
      <c r="A131" s="63" t="str">
        <f t="shared" si="36"/>
        <v>Effekt av oppdaterte kriterieandeler</v>
      </c>
      <c r="B131" s="63"/>
      <c r="C131" s="63"/>
      <c r="D131" s="63">
        <v>544.04356627017785</v>
      </c>
      <c r="E131" s="63">
        <v>1069.0094836852577</v>
      </c>
      <c r="F131" s="63">
        <v>-895.03609969109903</v>
      </c>
      <c r="G131" s="63">
        <v>-647.45355970264495</v>
      </c>
      <c r="H131" s="63">
        <v>173.78468892448771</v>
      </c>
      <c r="I131" s="63">
        <v>695.05322253003123</v>
      </c>
      <c r="J131" s="63">
        <v>-16.250996039298958</v>
      </c>
      <c r="K131" s="63">
        <v>47.870036188639595</v>
      </c>
      <c r="L131" s="63">
        <v>-635.09635143647222</v>
      </c>
      <c r="M131" s="63">
        <v>-780.01267314907716</v>
      </c>
      <c r="N131" s="63">
        <v>83.054895567662115</v>
      </c>
      <c r="O131" s="63">
        <v>-137.51898787726614</v>
      </c>
      <c r="P131" s="63">
        <v>-237.77028799328846</v>
      </c>
      <c r="Q131" s="63">
        <v>-480.80745098438894</v>
      </c>
      <c r="R131" s="63">
        <v>1217.1305137072757</v>
      </c>
      <c r="S131" s="63">
        <v>0</v>
      </c>
    </row>
    <row r="132" spans="1:19" ht="16.5" customHeight="1" x14ac:dyDescent="0.35">
      <c r="A132" s="63" t="str">
        <f t="shared" si="36"/>
        <v>Effekt av oppdaterte regnskapsandeler</v>
      </c>
      <c r="B132" s="63"/>
      <c r="C132" s="63"/>
      <c r="D132" s="63">
        <v>0</v>
      </c>
      <c r="E132" s="63">
        <v>0</v>
      </c>
      <c r="F132" s="63">
        <v>0</v>
      </c>
      <c r="G132" s="63">
        <v>0</v>
      </c>
      <c r="H132" s="63">
        <v>0</v>
      </c>
      <c r="I132" s="63">
        <v>0</v>
      </c>
      <c r="J132" s="63">
        <v>0</v>
      </c>
      <c r="K132" s="63">
        <v>0</v>
      </c>
      <c r="L132" s="63">
        <v>0</v>
      </c>
      <c r="M132" s="63">
        <v>0</v>
      </c>
      <c r="N132" s="63">
        <v>0</v>
      </c>
      <c r="O132" s="63">
        <v>0</v>
      </c>
      <c r="P132" s="63">
        <v>0</v>
      </c>
      <c r="Q132" s="63">
        <v>0</v>
      </c>
      <c r="R132" s="63">
        <v>0</v>
      </c>
      <c r="S132" s="63">
        <v>0</v>
      </c>
    </row>
    <row r="133" spans="1:19" ht="16.5" customHeight="1" x14ac:dyDescent="0.35">
      <c r="A133" s="70" t="str">
        <f t="shared" si="36"/>
        <v>Effekt av endringer i fordelingssystemet</v>
      </c>
      <c r="B133" s="70"/>
      <c r="C133" s="70"/>
      <c r="D133" s="70">
        <v>0</v>
      </c>
      <c r="E133" s="70">
        <v>0</v>
      </c>
      <c r="F133" s="70">
        <v>0</v>
      </c>
      <c r="G133" s="70">
        <v>0</v>
      </c>
      <c r="H133" s="70">
        <v>0</v>
      </c>
      <c r="I133" s="70">
        <v>0</v>
      </c>
      <c r="J133" s="70">
        <v>0</v>
      </c>
      <c r="K133" s="70">
        <v>0</v>
      </c>
      <c r="L133" s="70">
        <v>0</v>
      </c>
      <c r="M133" s="70">
        <v>0</v>
      </c>
      <c r="N133" s="70">
        <v>0</v>
      </c>
      <c r="O133" s="70">
        <v>0</v>
      </c>
      <c r="P133" s="70">
        <v>0</v>
      </c>
      <c r="Q133" s="70">
        <v>0</v>
      </c>
      <c r="R133" s="70">
        <v>0</v>
      </c>
      <c r="S133" s="70">
        <v>0</v>
      </c>
    </row>
    <row r="134" spans="1:19" ht="16.5" customHeight="1" x14ac:dyDescent="0.35">
      <c r="A134" s="61" t="str">
        <f t="shared" si="36"/>
        <v>Reelle endringer</v>
      </c>
      <c r="B134" s="61"/>
      <c r="C134" s="61"/>
      <c r="D134" s="61">
        <f>SUM(D135:D140)</f>
        <v>52.921470955501157</v>
      </c>
      <c r="E134" s="61">
        <f t="shared" ref="E134:S134" si="37">SUM(E135:E140)</f>
        <v>44.774909908552743</v>
      </c>
      <c r="F134" s="61">
        <f t="shared" si="37"/>
        <v>29.100611781772667</v>
      </c>
      <c r="G134" s="61">
        <f t="shared" si="37"/>
        <v>24.180355779166852</v>
      </c>
      <c r="H134" s="61">
        <f t="shared" si="37"/>
        <v>24.618925653826764</v>
      </c>
      <c r="I134" s="61">
        <f t="shared" si="37"/>
        <v>6.0186504455464114</v>
      </c>
      <c r="J134" s="61">
        <f t="shared" si="37"/>
        <v>8.334088444564534</v>
      </c>
      <c r="K134" s="61">
        <f t="shared" si="37"/>
        <v>11.515567475046833</v>
      </c>
      <c r="L134" s="61">
        <f t="shared" si="37"/>
        <v>22.374836618467807</v>
      </c>
      <c r="M134" s="61">
        <f t="shared" si="37"/>
        <v>21.039704471701103</v>
      </c>
      <c r="N134" s="61">
        <f t="shared" si="37"/>
        <v>30.392070439200428</v>
      </c>
      <c r="O134" s="61">
        <f t="shared" si="37"/>
        <v>36.864553182140241</v>
      </c>
      <c r="P134" s="61">
        <f t="shared" si="37"/>
        <v>17.201633802464727</v>
      </c>
      <c r="Q134" s="61">
        <f t="shared" si="37"/>
        <v>11.538790292134083</v>
      </c>
      <c r="R134" s="61">
        <f t="shared" si="37"/>
        <v>34.577012082768562</v>
      </c>
      <c r="S134" s="61">
        <f t="shared" si="37"/>
        <v>375.45318133285491</v>
      </c>
    </row>
    <row r="135" spans="1:19" ht="16.5" customHeight="1" x14ac:dyDescent="0.35">
      <c r="A135" s="63" t="str">
        <f t="shared" si="36"/>
        <v xml:space="preserve"> - herav justering for demografiske forhold</v>
      </c>
      <c r="B135" s="63"/>
      <c r="C135" s="63"/>
      <c r="D135" s="63">
        <f>$S135*'Tabell 3.1 DOK32021'!D$95/100</f>
        <v>0</v>
      </c>
      <c r="E135" s="63">
        <f>$S135*'Tabell 3.1 DOK32021'!E$95/100</f>
        <v>0</v>
      </c>
      <c r="F135" s="63">
        <f>$S135*'Tabell 3.1 DOK32021'!F$95/100</f>
        <v>0</v>
      </c>
      <c r="G135" s="63">
        <f>$S135*'Tabell 3.1 DOK32021'!G$95/100</f>
        <v>0</v>
      </c>
      <c r="H135" s="63">
        <f>$S135*'Tabell 3.1 DOK32021'!H$95/100</f>
        <v>0</v>
      </c>
      <c r="I135" s="63">
        <f>$S135*'Tabell 3.1 DOK32021'!I$95/100</f>
        <v>0</v>
      </c>
      <c r="J135" s="63">
        <f>$S135*'Tabell 3.1 DOK32021'!J$95/100</f>
        <v>0</v>
      </c>
      <c r="K135" s="63">
        <f>$S135*'Tabell 3.1 DOK32021'!K$95/100</f>
        <v>0</v>
      </c>
      <c r="L135" s="63">
        <f>$S135*'Tabell 3.1 DOK32021'!L$95/100</f>
        <v>0</v>
      </c>
      <c r="M135" s="63">
        <f>$S135*'Tabell 3.1 DOK32021'!M$95/100</f>
        <v>0</v>
      </c>
      <c r="N135" s="63">
        <f>$S135*'Tabell 3.1 DOK32021'!N$95/100</f>
        <v>0</v>
      </c>
      <c r="O135" s="63">
        <f>$S135*'Tabell 3.1 DOK32021'!O$95/100</f>
        <v>0</v>
      </c>
      <c r="P135" s="63">
        <f>$S135*'Tabell 3.1 DOK32021'!P$95/100</f>
        <v>0</v>
      </c>
      <c r="Q135" s="63">
        <f>$S135*'Tabell 3.1 DOK32021'!Q$95/100</f>
        <v>0</v>
      </c>
      <c r="R135" s="63">
        <f>$S135*'Tabell 3.1 DOK32021'!R$95/100</f>
        <v>0</v>
      </c>
      <c r="S135" s="63">
        <v>0</v>
      </c>
    </row>
    <row r="136" spans="1:19" ht="16.5" customHeight="1" x14ac:dyDescent="0.35">
      <c r="A136" s="63" t="str">
        <f t="shared" si="36"/>
        <v xml:space="preserve"> - herav justering for andre aktivitetsnøytrale forhold</v>
      </c>
      <c r="B136" s="63"/>
      <c r="C136" s="63"/>
      <c r="D136" s="63">
        <f>$S136*'Tabell 3.1 DOK32021'!D$95/100</f>
        <v>0</v>
      </c>
      <c r="E136" s="63">
        <f>$S136*'Tabell 3.1 DOK32021'!E$95/100</f>
        <v>0</v>
      </c>
      <c r="F136" s="63">
        <f>$S136*'Tabell 3.1 DOK32021'!F$95/100</f>
        <v>0</v>
      </c>
      <c r="G136" s="63">
        <f>$S136*'Tabell 3.1 DOK32021'!G$95/100</f>
        <v>0</v>
      </c>
      <c r="H136" s="63">
        <f>$S136*'Tabell 3.1 DOK32021'!H$95/100</f>
        <v>0</v>
      </c>
      <c r="I136" s="63">
        <f>$S136*'Tabell 3.1 DOK32021'!I$95/100</f>
        <v>0</v>
      </c>
      <c r="J136" s="63">
        <f>$S136*'Tabell 3.1 DOK32021'!J$95/100</f>
        <v>0</v>
      </c>
      <c r="K136" s="63">
        <f>$S136*'Tabell 3.1 DOK32021'!K$95/100</f>
        <v>0</v>
      </c>
      <c r="L136" s="63">
        <f>$S136*'Tabell 3.1 DOK32021'!L$95/100</f>
        <v>0</v>
      </c>
      <c r="M136" s="63">
        <f>$S136*'Tabell 3.1 DOK32021'!M$95/100</f>
        <v>0</v>
      </c>
      <c r="N136" s="63">
        <f>$S136*'Tabell 3.1 DOK32021'!N$95/100</f>
        <v>0</v>
      </c>
      <c r="O136" s="63">
        <f>$S136*'Tabell 3.1 DOK32021'!O$95/100</f>
        <v>0</v>
      </c>
      <c r="P136" s="63">
        <f>$S136*'Tabell 3.1 DOK32021'!P$95/100</f>
        <v>0</v>
      </c>
      <c r="Q136" s="63">
        <f>$S136*'Tabell 3.1 DOK32021'!Q$95/100</f>
        <v>0</v>
      </c>
      <c r="R136" s="63">
        <f>$S136*'Tabell 3.1 DOK32021'!R$95/100</f>
        <v>0</v>
      </c>
      <c r="S136" s="63">
        <v>0</v>
      </c>
    </row>
    <row r="137" spans="1:19" ht="16.5" customHeight="1" x14ac:dyDescent="0.35">
      <c r="A137" s="63" t="str">
        <f t="shared" si="36"/>
        <v xml:space="preserve"> - herav justering for engangstiltak</v>
      </c>
      <c r="B137" s="63"/>
      <c r="C137" s="63"/>
      <c r="D137" s="63">
        <f>$S137*'Tabell 3.1 DOK32021'!D$95/100</f>
        <v>0</v>
      </c>
      <c r="E137" s="63">
        <f>$S137*'Tabell 3.1 DOK32021'!E$95/100</f>
        <v>0</v>
      </c>
      <c r="F137" s="63">
        <f>$S137*'Tabell 3.1 DOK32021'!F$95/100</f>
        <v>0</v>
      </c>
      <c r="G137" s="63">
        <f>$S137*'Tabell 3.1 DOK32021'!G$95/100</f>
        <v>0</v>
      </c>
      <c r="H137" s="63">
        <f>$S137*'Tabell 3.1 DOK32021'!H$95/100</f>
        <v>0</v>
      </c>
      <c r="I137" s="63">
        <f>$S137*'Tabell 3.1 DOK32021'!I$95/100</f>
        <v>0</v>
      </c>
      <c r="J137" s="63">
        <f>$S137*'Tabell 3.1 DOK32021'!J$95/100</f>
        <v>0</v>
      </c>
      <c r="K137" s="63">
        <f>$S137*'Tabell 3.1 DOK32021'!K$95/100</f>
        <v>0</v>
      </c>
      <c r="L137" s="63">
        <f>$S137*'Tabell 3.1 DOK32021'!L$95/100</f>
        <v>0</v>
      </c>
      <c r="M137" s="63">
        <f>$S137*'Tabell 3.1 DOK32021'!M$95/100</f>
        <v>0</v>
      </c>
      <c r="N137" s="63">
        <f>$S137*'Tabell 3.1 DOK32021'!N$95/100</f>
        <v>0</v>
      </c>
      <c r="O137" s="63">
        <f>$S137*'Tabell 3.1 DOK32021'!O$95/100</f>
        <v>0</v>
      </c>
      <c r="P137" s="63">
        <f>$S137*'Tabell 3.1 DOK32021'!P$95/100</f>
        <v>0</v>
      </c>
      <c r="Q137" s="63">
        <f>$S137*'Tabell 3.1 DOK32021'!Q$95/100</f>
        <v>0</v>
      </c>
      <c r="R137" s="63">
        <f>$S137*'Tabell 3.1 DOK32021'!R$95/100</f>
        <v>0</v>
      </c>
      <c r="S137" s="63">
        <v>0</v>
      </c>
    </row>
    <row r="138" spans="1:19" ht="16.5" customHeight="1" x14ac:dyDescent="0.35">
      <c r="A138" s="63" t="str">
        <f t="shared" si="36"/>
        <v xml:space="preserve"> - herav justering for oppgaveendringer mellom sektorer</v>
      </c>
      <c r="B138" s="63"/>
      <c r="C138" s="63"/>
      <c r="D138" s="63">
        <f>$S138*'Tabell 3.1 DOK32021'!D$95/100</f>
        <v>0</v>
      </c>
      <c r="E138" s="63">
        <f>$S138*'Tabell 3.1 DOK32021'!E$95/100</f>
        <v>0</v>
      </c>
      <c r="F138" s="63">
        <f>$S138*'Tabell 3.1 DOK32021'!F$95/100</f>
        <v>0</v>
      </c>
      <c r="G138" s="63">
        <f>$S138*'Tabell 3.1 DOK32021'!G$95/100</f>
        <v>0</v>
      </c>
      <c r="H138" s="63">
        <f>$S138*'Tabell 3.1 DOK32021'!H$95/100</f>
        <v>0</v>
      </c>
      <c r="I138" s="63">
        <f>$S138*'Tabell 3.1 DOK32021'!I$95/100</f>
        <v>0</v>
      </c>
      <c r="J138" s="63">
        <f>$S138*'Tabell 3.1 DOK32021'!J$95/100</f>
        <v>0</v>
      </c>
      <c r="K138" s="63">
        <f>$S138*'Tabell 3.1 DOK32021'!K$95/100</f>
        <v>0</v>
      </c>
      <c r="L138" s="63">
        <f>$S138*'Tabell 3.1 DOK32021'!L$95/100</f>
        <v>0</v>
      </c>
      <c r="M138" s="63">
        <f>$S138*'Tabell 3.1 DOK32021'!M$95/100</f>
        <v>0</v>
      </c>
      <c r="N138" s="63">
        <f>$S138*'Tabell 3.1 DOK32021'!N$95/100</f>
        <v>0</v>
      </c>
      <c r="O138" s="63">
        <f>$S138*'Tabell 3.1 DOK32021'!O$95/100</f>
        <v>0</v>
      </c>
      <c r="P138" s="63">
        <f>$S138*'Tabell 3.1 DOK32021'!P$95/100</f>
        <v>0</v>
      </c>
      <c r="Q138" s="63">
        <f>$S138*'Tabell 3.1 DOK32021'!Q$95/100</f>
        <v>0</v>
      </c>
      <c r="R138" s="63">
        <f>$S138*'Tabell 3.1 DOK32021'!R$95/100</f>
        <v>0</v>
      </c>
      <c r="S138" s="63">
        <v>0</v>
      </c>
    </row>
    <row r="139" spans="1:19" ht="16.5" customHeight="1" x14ac:dyDescent="0.35">
      <c r="A139" s="63" t="str">
        <f t="shared" si="36"/>
        <v xml:space="preserve"> - herav uspesifiserte rammeendringer</v>
      </c>
      <c r="B139" s="63"/>
      <c r="C139" s="63"/>
      <c r="D139" s="63">
        <f>$S139*'Tabell 3.1 DOK32021'!D$95/100</f>
        <v>52.921470955501157</v>
      </c>
      <c r="E139" s="63">
        <f>$S139*'Tabell 3.1 DOK32021'!E$95/100</f>
        <v>44.774909908552743</v>
      </c>
      <c r="F139" s="63">
        <f>$S139*'Tabell 3.1 DOK32021'!F$95/100</f>
        <v>29.100611781772667</v>
      </c>
      <c r="G139" s="63">
        <f>$S139*'Tabell 3.1 DOK32021'!G$95/100</f>
        <v>24.180355779166852</v>
      </c>
      <c r="H139" s="63">
        <f>$S139*'Tabell 3.1 DOK32021'!H$95/100</f>
        <v>24.618925653826764</v>
      </c>
      <c r="I139" s="63">
        <f>$S139*'Tabell 3.1 DOK32021'!I$95/100</f>
        <v>6.0186504455464114</v>
      </c>
      <c r="J139" s="63">
        <f>$S139*'Tabell 3.1 DOK32021'!J$95/100</f>
        <v>8.334088444564534</v>
      </c>
      <c r="K139" s="63">
        <f>$S139*'Tabell 3.1 DOK32021'!K$95/100</f>
        <v>11.515567475046833</v>
      </c>
      <c r="L139" s="63">
        <f>$S139*'Tabell 3.1 DOK32021'!L$95/100</f>
        <v>22.374836618467807</v>
      </c>
      <c r="M139" s="63">
        <f>$S139*'Tabell 3.1 DOK32021'!M$95/100</f>
        <v>21.039704471701103</v>
      </c>
      <c r="N139" s="63">
        <f>$S139*'Tabell 3.1 DOK32021'!N$95/100</f>
        <v>30.392070439200428</v>
      </c>
      <c r="O139" s="63">
        <f>$S139*'Tabell 3.1 DOK32021'!O$95/100</f>
        <v>36.864553182140241</v>
      </c>
      <c r="P139" s="63">
        <f>$S139*'Tabell 3.1 DOK32021'!P$95/100</f>
        <v>17.201633802464727</v>
      </c>
      <c r="Q139" s="63">
        <f>$S139*'Tabell 3.1 DOK32021'!Q$95/100</f>
        <v>11.538790292134083</v>
      </c>
      <c r="R139" s="63">
        <f>$S139*'Tabell 3.1 DOK32021'!R$95/100</f>
        <v>34.577012082768562</v>
      </c>
      <c r="S139" s="63">
        <v>375.45318133285491</v>
      </c>
    </row>
    <row r="140" spans="1:19" ht="16.5" customHeight="1" x14ac:dyDescent="0.35">
      <c r="A140" s="70" t="str">
        <f t="shared" si="36"/>
        <v xml:space="preserve"> - herav spesifiserte rammeendringer</v>
      </c>
      <c r="B140" s="70"/>
      <c r="C140" s="70"/>
      <c r="D140" s="70">
        <f>$S140*'Tabell 3.1 DOK32021'!D$95/100</f>
        <v>0</v>
      </c>
      <c r="E140" s="70">
        <f>$S140*'Tabell 3.1 DOK32021'!E$95/100</f>
        <v>0</v>
      </c>
      <c r="F140" s="70">
        <f>$S140*'Tabell 3.1 DOK32021'!F$95/100</f>
        <v>0</v>
      </c>
      <c r="G140" s="70">
        <f>$S140*'Tabell 3.1 DOK32021'!G$95/100</f>
        <v>0</v>
      </c>
      <c r="H140" s="70">
        <f>$S140*'Tabell 3.1 DOK32021'!H$95/100</f>
        <v>0</v>
      </c>
      <c r="I140" s="70">
        <f>$S140*'Tabell 3.1 DOK32021'!I$95/100</f>
        <v>0</v>
      </c>
      <c r="J140" s="70">
        <f>$S140*'Tabell 3.1 DOK32021'!J$95/100</f>
        <v>0</v>
      </c>
      <c r="K140" s="70">
        <f>$S140*'Tabell 3.1 DOK32021'!K$95/100</f>
        <v>0</v>
      </c>
      <c r="L140" s="70">
        <f>$S140*'Tabell 3.1 DOK32021'!L$95/100</f>
        <v>0</v>
      </c>
      <c r="M140" s="70">
        <f>$S140*'Tabell 3.1 DOK32021'!M$95/100</f>
        <v>0</v>
      </c>
      <c r="N140" s="70">
        <f>$S140*'Tabell 3.1 DOK32021'!N$95/100</f>
        <v>0</v>
      </c>
      <c r="O140" s="70">
        <f>$S140*'Tabell 3.1 DOK32021'!O$95/100</f>
        <v>0</v>
      </c>
      <c r="P140" s="70">
        <f>$S140*'Tabell 3.1 DOK32021'!P$95/100</f>
        <v>0</v>
      </c>
      <c r="Q140" s="70">
        <f>$S140*'Tabell 3.1 DOK32021'!Q$95/100</f>
        <v>0</v>
      </c>
      <c r="R140" s="70">
        <f>$S140*'Tabell 3.1 DOK32021'!R$95/100</f>
        <v>0</v>
      </c>
      <c r="S140" s="70">
        <v>0</v>
      </c>
    </row>
    <row r="141" spans="1:19" ht="16.5" customHeight="1" x14ac:dyDescent="0.35">
      <c r="A141" s="70" t="str">
        <f t="shared" si="36"/>
        <v>Vridningseffekter knyttet til endringer i særskilte tildelinger</v>
      </c>
      <c r="B141" s="70"/>
      <c r="C141" s="70"/>
      <c r="D141" s="70">
        <f>'Tabell 2.1 DOK32021'!D49+'Tabell 2.1 DOK32021'!D50-SUM(D130:D134)</f>
        <v>12.103198442186113</v>
      </c>
      <c r="E141" s="70">
        <f>'Tabell 2.1 DOK32021'!E49+'Tabell 2.1 DOK32021'!E50-SUM(E130:E134)</f>
        <v>-2.1625031095245504</v>
      </c>
      <c r="F141" s="70">
        <f>'Tabell 2.1 DOK32021'!F49+'Tabell 2.1 DOK32021'!F50-SUM(F130:F134)</f>
        <v>2.1166973498111474</v>
      </c>
      <c r="G141" s="70">
        <f>'Tabell 2.1 DOK32021'!G49+'Tabell 2.1 DOK32021'!G50-SUM(G130:G134)</f>
        <v>5.0811550526959763</v>
      </c>
      <c r="H141" s="70">
        <f>'Tabell 2.1 DOK32021'!H49+'Tabell 2.1 DOK32021'!H50-SUM(H130:H134)</f>
        <v>4.7782571665557043</v>
      </c>
      <c r="I141" s="70">
        <f>'Tabell 2.1 DOK32021'!I49+'Tabell 2.1 DOK32021'!I50-SUM(I130:I134)</f>
        <v>-3.3894287198545499</v>
      </c>
      <c r="J141" s="70">
        <f>'Tabell 2.1 DOK32021'!J49+'Tabell 2.1 DOK32021'!J50-SUM(J130:J134)</f>
        <v>-5.8582951862172195</v>
      </c>
      <c r="K141" s="70">
        <f>'Tabell 2.1 DOK32021'!K49+'Tabell 2.1 DOK32021'!K50-SUM(K130:K134)</f>
        <v>-8.6270195073884679</v>
      </c>
      <c r="L141" s="70">
        <f>'Tabell 2.1 DOK32021'!L49+'Tabell 2.1 DOK32021'!L50-SUM(L130:L134)</f>
        <v>11.240648732658883</v>
      </c>
      <c r="M141" s="70">
        <f>'Tabell 2.1 DOK32021'!M49+'Tabell 2.1 DOK32021'!M50-SUM(M130:M134)</f>
        <v>-3.8944622538474505</v>
      </c>
      <c r="N141" s="70">
        <f>'Tabell 2.1 DOK32021'!N49+'Tabell 2.1 DOK32021'!N50-SUM(N130:N134)</f>
        <v>6.6689368108927738</v>
      </c>
      <c r="O141" s="70">
        <f>'Tabell 2.1 DOK32021'!O49+'Tabell 2.1 DOK32021'!O50-SUM(O130:O134)</f>
        <v>-8.8202931333435117</v>
      </c>
      <c r="P141" s="70">
        <f>'Tabell 2.1 DOK32021'!P49+'Tabell 2.1 DOK32021'!P50-SUM(P130:P134)</f>
        <v>-12.956935222300672</v>
      </c>
      <c r="Q141" s="70">
        <f>'Tabell 2.1 DOK32021'!Q49+'Tabell 2.1 DOK32021'!Q50-SUM(Q130:Q134)</f>
        <v>2.8796849702775944</v>
      </c>
      <c r="R141" s="70">
        <f>'Tabell 2.1 DOK32021'!R49+'Tabell 2.1 DOK32021'!R50-SUM(R130:R134)</f>
        <v>0.78675557931273943</v>
      </c>
      <c r="S141" s="70">
        <f>SUM(D141:R141)</f>
        <v>-5.3603028085490223E-2</v>
      </c>
    </row>
    <row r="142" spans="1:19" ht="16.5" customHeight="1" x14ac:dyDescent="0.35">
      <c r="A142" s="61" t="str">
        <f t="shared" si="36"/>
        <v>Kompensasjon for forventet lønns- og prisutvikling</v>
      </c>
      <c r="B142" s="61"/>
      <c r="C142" s="61"/>
      <c r="D142" s="61">
        <f>SUM(D143:D144)</f>
        <v>680.3908419921313</v>
      </c>
      <c r="E142" s="61">
        <f t="shared" ref="E142:S142" si="38">SUM(E143:E144)</f>
        <v>575.65366386769472</v>
      </c>
      <c r="F142" s="61">
        <f t="shared" si="38"/>
        <v>374.13528753452505</v>
      </c>
      <c r="G142" s="61">
        <f t="shared" si="38"/>
        <v>310.87746298832701</v>
      </c>
      <c r="H142" s="61">
        <f t="shared" si="38"/>
        <v>316.51598589603577</v>
      </c>
      <c r="I142" s="61">
        <f t="shared" si="38"/>
        <v>77.379456208708461</v>
      </c>
      <c r="J142" s="61">
        <f t="shared" si="38"/>
        <v>107.14814519804493</v>
      </c>
      <c r="K142" s="61">
        <f t="shared" si="38"/>
        <v>148.05118808871399</v>
      </c>
      <c r="L142" s="61">
        <f t="shared" si="38"/>
        <v>287.66460288068004</v>
      </c>
      <c r="M142" s="61">
        <f t="shared" si="38"/>
        <v>270.49932630941476</v>
      </c>
      <c r="N142" s="61">
        <f t="shared" si="38"/>
        <v>390.73907097932289</v>
      </c>
      <c r="O142" s="61">
        <f t="shared" si="38"/>
        <v>473.95327314976697</v>
      </c>
      <c r="P142" s="61">
        <f t="shared" si="38"/>
        <v>221.15473918592349</v>
      </c>
      <c r="Q142" s="61">
        <f t="shared" si="38"/>
        <v>148.34975484784107</v>
      </c>
      <c r="R142" s="61">
        <f t="shared" si="38"/>
        <v>444.54324378754814</v>
      </c>
      <c r="S142" s="61">
        <f t="shared" si="38"/>
        <v>4827.056042914679</v>
      </c>
    </row>
    <row r="143" spans="1:19" ht="16.5" customHeight="1" x14ac:dyDescent="0.35">
      <c r="A143" s="63" t="str">
        <f t="shared" si="36"/>
        <v xml:space="preserve"> - herav generell lønns- og priskompensasjon</v>
      </c>
      <c r="B143" s="63"/>
      <c r="C143" s="63"/>
      <c r="D143" s="63">
        <f>$S143*'Tabell 3.1 DOK32021'!D$95/100</f>
        <v>480.48238425631689</v>
      </c>
      <c r="E143" s="63">
        <f>$S143*'Tabell 3.1 DOK32021'!E$95/100</f>
        <v>406.51847122338711</v>
      </c>
      <c r="F143" s="63">
        <f>$S143*'Tabell 3.1 DOK32021'!F$95/100</f>
        <v>264.20904558719832</v>
      </c>
      <c r="G143" s="63">
        <f>$S143*'Tabell 3.1 DOK32021'!G$95/100</f>
        <v>219.53726506788246</v>
      </c>
      <c r="H143" s="63">
        <f>$S143*'Tabell 3.1 DOK32021'!H$95/100</f>
        <v>223.51911015334454</v>
      </c>
      <c r="I143" s="63">
        <f>$S143*'Tabell 3.1 DOK32021'!I$95/100</f>
        <v>54.644276961105078</v>
      </c>
      <c r="J143" s="63">
        <f>$S143*'Tabell 3.1 DOK32021'!J$95/100</f>
        <v>75.666503862193451</v>
      </c>
      <c r="K143" s="63">
        <f>$S143*'Tabell 3.1 DOK32021'!K$95/100</f>
        <v>104.55165392374343</v>
      </c>
      <c r="L143" s="63">
        <f>$S143*'Tabell 3.1 DOK32021'!L$95/100</f>
        <v>203.14467175008537</v>
      </c>
      <c r="M143" s="63">
        <f>$S143*'Tabell 3.1 DOK32021'!M$95/100</f>
        <v>191.02279634501338</v>
      </c>
      <c r="N143" s="63">
        <f>$S143*'Tabell 3.1 DOK32021'!N$95/100</f>
        <v>275.93440249217014</v>
      </c>
      <c r="O143" s="63">
        <f>$S143*'Tabell 3.1 DOK32021'!O$95/100</f>
        <v>334.69909448269601</v>
      </c>
      <c r="P143" s="63">
        <f>$S143*'Tabell 3.1 DOK32021'!P$95/100</f>
        <v>156.17634720436953</v>
      </c>
      <c r="Q143" s="63">
        <f>$S143*'Tabell 3.1 DOK32021'!Q$95/100</f>
        <v>104.76249754395596</v>
      </c>
      <c r="R143" s="63">
        <f>$S143*'Tabell 3.1 DOK32021'!R$95/100</f>
        <v>313.93014793480785</v>
      </c>
      <c r="S143" s="63">
        <v>3408.7986687882694</v>
      </c>
    </row>
    <row r="144" spans="1:19" ht="16.5" customHeight="1" x14ac:dyDescent="0.35">
      <c r="A144" s="70" t="str">
        <f t="shared" si="36"/>
        <v xml:space="preserve"> - herav kompensasjon for endring i løpende pensjonsutgifter</v>
      </c>
      <c r="B144" s="70"/>
      <c r="C144" s="70"/>
      <c r="D144" s="70">
        <f>$S144*'Tabell 3.1 DOK32021'!D$95/100</f>
        <v>199.90845773581441</v>
      </c>
      <c r="E144" s="70">
        <f>$S144*'Tabell 3.1 DOK32021'!E$95/100</f>
        <v>169.13519264430758</v>
      </c>
      <c r="F144" s="70">
        <f>$S144*'Tabell 3.1 DOK32021'!F$95/100</f>
        <v>109.92624194732674</v>
      </c>
      <c r="G144" s="70">
        <f>$S144*'Tabell 3.1 DOK32021'!G$95/100</f>
        <v>91.340197920444552</v>
      </c>
      <c r="H144" s="70">
        <f>$S144*'Tabell 3.1 DOK32021'!H$95/100</f>
        <v>92.996875742691245</v>
      </c>
      <c r="I144" s="70">
        <f>$S144*'Tabell 3.1 DOK32021'!I$95/100</f>
        <v>22.735179247603391</v>
      </c>
      <c r="J144" s="70">
        <f>$S144*'Tabell 3.1 DOK32021'!J$95/100</f>
        <v>31.481641335851478</v>
      </c>
      <c r="K144" s="70">
        <f>$S144*'Tabell 3.1 DOK32021'!K$95/100</f>
        <v>43.499534164970548</v>
      </c>
      <c r="L144" s="70">
        <f>$S144*'Tabell 3.1 DOK32021'!L$95/100</f>
        <v>84.519931130594685</v>
      </c>
      <c r="M144" s="70">
        <f>$S144*'Tabell 3.1 DOK32021'!M$95/100</f>
        <v>79.476529964401394</v>
      </c>
      <c r="N144" s="70">
        <f>$S144*'Tabell 3.1 DOK32021'!N$95/100</f>
        <v>114.80466848715275</v>
      </c>
      <c r="O144" s="70">
        <f>$S144*'Tabell 3.1 DOK32021'!O$95/100</f>
        <v>139.25417866707096</v>
      </c>
      <c r="P144" s="70">
        <f>$S144*'Tabell 3.1 DOK32021'!P$95/100</f>
        <v>64.978391981553955</v>
      </c>
      <c r="Q144" s="70">
        <f>$S144*'Tabell 3.1 DOK32021'!Q$95/100</f>
        <v>43.587257303885117</v>
      </c>
      <c r="R144" s="70">
        <f>$S144*'Tabell 3.1 DOK32021'!R$95/100</f>
        <v>130.61309585274029</v>
      </c>
      <c r="S144" s="70">
        <v>1418.2573741264091</v>
      </c>
    </row>
    <row r="145" spans="1:19" ht="16.5" customHeight="1" thickBot="1" x14ac:dyDescent="0.4">
      <c r="A145" s="207" t="str">
        <f t="shared" si="36"/>
        <v>Bydelsfordelt budsjett 2021</v>
      </c>
      <c r="B145" s="207"/>
      <c r="C145" s="207"/>
      <c r="D145" s="208">
        <f t="shared" ref="D145:S145" si="39">D134+D142+SUM(D130:D133)+D141</f>
        <v>66391.748038049234</v>
      </c>
      <c r="E145" s="208">
        <f t="shared" si="39"/>
        <v>56171.61585653128</v>
      </c>
      <c r="F145" s="208">
        <f t="shared" si="39"/>
        <v>36507.686772219313</v>
      </c>
      <c r="G145" s="208">
        <f t="shared" si="39"/>
        <v>30335.0617315741</v>
      </c>
      <c r="H145" s="208">
        <f t="shared" si="39"/>
        <v>30885.26224735309</v>
      </c>
      <c r="I145" s="208">
        <f t="shared" si="39"/>
        <v>7550.5974549687589</v>
      </c>
      <c r="J145" s="208">
        <f t="shared" si="39"/>
        <v>10455.391548046711</v>
      </c>
      <c r="K145" s="208">
        <f t="shared" si="39"/>
        <v>14446.662961453281</v>
      </c>
      <c r="L145" s="208">
        <f t="shared" si="39"/>
        <v>28069.977805698447</v>
      </c>
      <c r="M145" s="208">
        <f t="shared" si="39"/>
        <v>26395.010056593947</v>
      </c>
      <c r="N145" s="208">
        <f t="shared" si="39"/>
        <v>38127.864674258301</v>
      </c>
      <c r="O145" s="208">
        <f t="shared" si="39"/>
        <v>46247.809862690607</v>
      </c>
      <c r="P145" s="208">
        <f t="shared" si="39"/>
        <v>21580.022562417344</v>
      </c>
      <c r="Q145" s="208">
        <f t="shared" si="39"/>
        <v>14475.796759001856</v>
      </c>
      <c r="R145" s="208">
        <f t="shared" si="39"/>
        <v>43378.013359417499</v>
      </c>
      <c r="S145" s="208">
        <f t="shared" si="39"/>
        <v>471018.52169027377</v>
      </c>
    </row>
    <row r="146" spans="1:19" ht="16.5" customHeight="1" thickBot="1" x14ac:dyDescent="0.4">
      <c r="A146" s="63"/>
      <c r="B146" s="63"/>
      <c r="C146" s="63"/>
      <c r="D146" s="64"/>
      <c r="E146" s="64"/>
      <c r="F146" s="64"/>
      <c r="G146" s="64"/>
      <c r="H146" s="64"/>
      <c r="I146" s="64"/>
      <c r="J146" s="64"/>
      <c r="K146" s="64"/>
      <c r="L146" s="64"/>
      <c r="M146" s="64"/>
      <c r="N146" s="64"/>
      <c r="O146" s="64"/>
      <c r="P146" s="64"/>
      <c r="Q146" s="64"/>
      <c r="R146" s="64"/>
      <c r="S146" s="64"/>
    </row>
    <row r="147" spans="1:19" ht="16.5" customHeight="1" x14ac:dyDescent="0.35">
      <c r="A147" s="345" t="str">
        <f>'Tabell 2.1 DOK32021'!A54</f>
        <v>FO4C Økonomisk sosialhjelp</v>
      </c>
      <c r="B147" s="345"/>
      <c r="C147" s="345"/>
      <c r="D147" s="205"/>
      <c r="E147" s="205"/>
      <c r="F147" s="205"/>
      <c r="G147" s="205"/>
      <c r="H147" s="205"/>
      <c r="I147" s="205"/>
      <c r="J147" s="205"/>
      <c r="K147" s="205"/>
      <c r="L147" s="205"/>
      <c r="M147" s="205"/>
      <c r="N147" s="205"/>
      <c r="O147" s="205"/>
      <c r="P147" s="205"/>
      <c r="Q147" s="205"/>
      <c r="R147" s="205"/>
      <c r="S147" s="205"/>
    </row>
    <row r="148" spans="1:19" ht="16.5" customHeight="1" x14ac:dyDescent="0.35">
      <c r="A148" s="69" t="str">
        <f t="shared" ref="A148:A163" si="40">A130</f>
        <v>Bydelsfordelt Dok3 2020</v>
      </c>
      <c r="B148" s="69"/>
      <c r="C148" s="69"/>
      <c r="D148" s="69">
        <v>194704.61208974294</v>
      </c>
      <c r="E148" s="69">
        <v>167947.58175561379</v>
      </c>
      <c r="F148" s="69">
        <v>113797.91021027243</v>
      </c>
      <c r="G148" s="69">
        <v>88010.698197879174</v>
      </c>
      <c r="H148" s="69">
        <v>86930.323439209067</v>
      </c>
      <c r="I148" s="69">
        <v>21974.298106630682</v>
      </c>
      <c r="J148" s="69">
        <v>32187.011336984047</v>
      </c>
      <c r="K148" s="69">
        <v>42283.436953267759</v>
      </c>
      <c r="L148" s="69">
        <v>86237.428426314742</v>
      </c>
      <c r="M148" s="69">
        <v>80201.699213259752</v>
      </c>
      <c r="N148" s="69">
        <v>105632.67247907376</v>
      </c>
      <c r="O148" s="69">
        <v>123868.3442416969</v>
      </c>
      <c r="P148" s="69">
        <v>67293.305410162546</v>
      </c>
      <c r="Q148" s="69">
        <v>43421.049164947442</v>
      </c>
      <c r="R148" s="69">
        <v>120367.62886527649</v>
      </c>
      <c r="S148" s="69">
        <v>1374857.9998903316</v>
      </c>
    </row>
    <row r="149" spans="1:19" ht="16.5" customHeight="1" x14ac:dyDescent="0.35">
      <c r="A149" s="63" t="str">
        <f t="shared" si="40"/>
        <v>Effekt av oppdaterte kriterieandeler</v>
      </c>
      <c r="B149" s="63"/>
      <c r="C149" s="63"/>
      <c r="D149" s="63">
        <v>1278.2580341212717</v>
      </c>
      <c r="E149" s="63">
        <v>2511.6921617889502</v>
      </c>
      <c r="F149" s="63">
        <v>-2102.932846173112</v>
      </c>
      <c r="G149" s="63">
        <v>-1521.225074095116</v>
      </c>
      <c r="H149" s="63">
        <v>408.31596695084244</v>
      </c>
      <c r="I149" s="63">
        <v>1633.0629032743218</v>
      </c>
      <c r="J149" s="63">
        <v>-38.182541872741837</v>
      </c>
      <c r="K149" s="63">
        <v>112.47308514520113</v>
      </c>
      <c r="L149" s="63">
        <v>-1492.1911846699795</v>
      </c>
      <c r="M149" s="63">
        <v>-1832.6794543400006</v>
      </c>
      <c r="N149" s="63">
        <v>195.14170208888078</v>
      </c>
      <c r="O149" s="63">
        <v>-323.10785752596263</v>
      </c>
      <c r="P149" s="63">
        <v>-558.65338687198778</v>
      </c>
      <c r="Q149" s="63">
        <v>-1129.681564474103</v>
      </c>
      <c r="R149" s="63">
        <v>2859.710056653525</v>
      </c>
      <c r="S149" s="63">
        <v>0</v>
      </c>
    </row>
    <row r="150" spans="1:19" ht="16.5" customHeight="1" x14ac:dyDescent="0.35">
      <c r="A150" s="63" t="str">
        <f t="shared" si="40"/>
        <v>Effekt av oppdaterte regnskapsandeler</v>
      </c>
      <c r="B150" s="63"/>
      <c r="C150" s="63"/>
      <c r="D150" s="63">
        <v>-2525.3633477830404</v>
      </c>
      <c r="E150" s="63">
        <v>593.13988791256111</v>
      </c>
      <c r="F150" s="63">
        <v>-1448.0164237594834</v>
      </c>
      <c r="G150" s="63">
        <v>850.38692322866643</v>
      </c>
      <c r="H150" s="63">
        <v>281.77072922581158</v>
      </c>
      <c r="I150" s="63">
        <v>916.00607372125319</v>
      </c>
      <c r="J150" s="63">
        <v>-144.95607614864326</v>
      </c>
      <c r="K150" s="63">
        <v>981.011446756233</v>
      </c>
      <c r="L150" s="63">
        <v>-2174.5978767794404</v>
      </c>
      <c r="M150" s="63">
        <v>-481.0459486079294</v>
      </c>
      <c r="N150" s="63">
        <v>-1210.4040279519554</v>
      </c>
      <c r="O150" s="63">
        <v>3918.7492422572673</v>
      </c>
      <c r="P150" s="63">
        <v>-374.02418161899317</v>
      </c>
      <c r="Q150" s="63">
        <v>-759.82360626471109</v>
      </c>
      <c r="R150" s="63">
        <v>1577.1672954809605</v>
      </c>
      <c r="S150" s="63">
        <v>1.0998853186428369E-4</v>
      </c>
    </row>
    <row r="151" spans="1:19" ht="16.5" customHeight="1" x14ac:dyDescent="0.35">
      <c r="A151" s="70" t="str">
        <f t="shared" si="40"/>
        <v>Effekt av endringer i fordelingssystemet</v>
      </c>
      <c r="B151" s="70"/>
      <c r="C151" s="70"/>
      <c r="D151" s="70">
        <v>0</v>
      </c>
      <c r="E151" s="70">
        <v>0</v>
      </c>
      <c r="F151" s="70">
        <v>0</v>
      </c>
      <c r="G151" s="70">
        <v>0</v>
      </c>
      <c r="H151" s="70">
        <v>0</v>
      </c>
      <c r="I151" s="70">
        <v>0</v>
      </c>
      <c r="J151" s="70">
        <v>0</v>
      </c>
      <c r="K151" s="70">
        <v>0</v>
      </c>
      <c r="L151" s="70">
        <v>0</v>
      </c>
      <c r="M151" s="70">
        <v>0</v>
      </c>
      <c r="N151" s="70">
        <v>0</v>
      </c>
      <c r="O151" s="70">
        <v>0</v>
      </c>
      <c r="P151" s="70">
        <v>0</v>
      </c>
      <c r="Q151" s="70">
        <v>0</v>
      </c>
      <c r="R151" s="70">
        <v>0</v>
      </c>
      <c r="S151" s="70">
        <v>0</v>
      </c>
    </row>
    <row r="152" spans="1:19" ht="16.5" customHeight="1" x14ac:dyDescent="0.35">
      <c r="A152" s="61" t="str">
        <f t="shared" si="40"/>
        <v>Reelle endringer</v>
      </c>
      <c r="B152" s="61"/>
      <c r="C152" s="61"/>
      <c r="D152" s="61">
        <f>SUM(D153:D158)</f>
        <v>1270.0932999507113</v>
      </c>
      <c r="E152" s="61">
        <f t="shared" ref="E152:S152" si="41">SUM(E153:E158)</f>
        <v>1096.7377542021659</v>
      </c>
      <c r="F152" s="61">
        <f t="shared" si="41"/>
        <v>723.79681080060948</v>
      </c>
      <c r="G152" s="61">
        <f t="shared" si="41"/>
        <v>573.4063925093858</v>
      </c>
      <c r="H152" s="61">
        <f t="shared" si="41"/>
        <v>575.24826876231396</v>
      </c>
      <c r="I152" s="61">
        <f t="shared" si="41"/>
        <v>161.00157985325373</v>
      </c>
      <c r="J152" s="61">
        <f t="shared" si="41"/>
        <v>210.11283041024828</v>
      </c>
      <c r="K152" s="61">
        <f t="shared" si="41"/>
        <v>284.77952739620741</v>
      </c>
      <c r="L152" s="61">
        <f t="shared" si="41"/>
        <v>542.09535508502563</v>
      </c>
      <c r="M152" s="61">
        <f t="shared" si="41"/>
        <v>511.3525721053096</v>
      </c>
      <c r="N152" s="61">
        <f t="shared" si="41"/>
        <v>686.83750715111648</v>
      </c>
      <c r="O152" s="61">
        <f t="shared" si="41"/>
        <v>836.83056205707851</v>
      </c>
      <c r="P152" s="61">
        <f t="shared" si="41"/>
        <v>435.67287828088126</v>
      </c>
      <c r="Q152" s="61">
        <f t="shared" si="41"/>
        <v>272.66419712801564</v>
      </c>
      <c r="R152" s="61">
        <f t="shared" si="41"/>
        <v>819.37046430767703</v>
      </c>
      <c r="S152" s="61">
        <f t="shared" si="41"/>
        <v>9000</v>
      </c>
    </row>
    <row r="153" spans="1:19" ht="16.5" customHeight="1" x14ac:dyDescent="0.35">
      <c r="A153" s="63" t="str">
        <f t="shared" si="40"/>
        <v xml:space="preserve"> - herav justering for demografiske forhold</v>
      </c>
      <c r="B153" s="63"/>
      <c r="C153" s="63"/>
      <c r="D153" s="63">
        <f>$S153*'Tabell 3.1 DOK32021'!D$99/100</f>
        <v>0</v>
      </c>
      <c r="E153" s="63">
        <f>$S153*'Tabell 3.1 DOK32021'!E$99/100</f>
        <v>0</v>
      </c>
      <c r="F153" s="63">
        <f>$S153*'Tabell 3.1 DOK32021'!F$99/100</f>
        <v>0</v>
      </c>
      <c r="G153" s="63">
        <f>$S153*'Tabell 3.1 DOK32021'!G$99/100</f>
        <v>0</v>
      </c>
      <c r="H153" s="63">
        <f>$S153*'Tabell 3.1 DOK32021'!H$99/100</f>
        <v>0</v>
      </c>
      <c r="I153" s="63">
        <f>$S153*'Tabell 3.1 DOK32021'!I$99/100</f>
        <v>0</v>
      </c>
      <c r="J153" s="63">
        <f>$S153*'Tabell 3.1 DOK32021'!J$99/100</f>
        <v>0</v>
      </c>
      <c r="K153" s="63">
        <f>$S153*'Tabell 3.1 DOK32021'!K$99/100</f>
        <v>0</v>
      </c>
      <c r="L153" s="63">
        <f>$S153*'Tabell 3.1 DOK32021'!L$99/100</f>
        <v>0</v>
      </c>
      <c r="M153" s="63">
        <f>$S153*'Tabell 3.1 DOK32021'!M$99/100</f>
        <v>0</v>
      </c>
      <c r="N153" s="63">
        <f>$S153*'Tabell 3.1 DOK32021'!N$99/100</f>
        <v>0</v>
      </c>
      <c r="O153" s="63">
        <f>$S153*'Tabell 3.1 DOK32021'!O$99/100</f>
        <v>0</v>
      </c>
      <c r="P153" s="63">
        <f>$S153*'Tabell 3.1 DOK32021'!P$99/100</f>
        <v>0</v>
      </c>
      <c r="Q153" s="63">
        <f>$S153*'Tabell 3.1 DOK32021'!Q$99/100</f>
        <v>0</v>
      </c>
      <c r="R153" s="63">
        <f>$S153*'Tabell 3.1 DOK32021'!R$99/100</f>
        <v>0</v>
      </c>
      <c r="S153" s="63">
        <v>0</v>
      </c>
    </row>
    <row r="154" spans="1:19" ht="16.5" customHeight="1" x14ac:dyDescent="0.35">
      <c r="A154" s="63" t="str">
        <f t="shared" si="40"/>
        <v xml:space="preserve"> - herav justering for andre aktivitetsnøytrale forhold</v>
      </c>
      <c r="B154" s="63"/>
      <c r="C154" s="63"/>
      <c r="D154" s="63">
        <f>$S154*'Tabell 3.1 DOK32021'!D$99/100</f>
        <v>0</v>
      </c>
      <c r="E154" s="63">
        <f>$S154*'Tabell 3.1 DOK32021'!E$99/100</f>
        <v>0</v>
      </c>
      <c r="F154" s="63">
        <f>$S154*'Tabell 3.1 DOK32021'!F$99/100</f>
        <v>0</v>
      </c>
      <c r="G154" s="63">
        <f>$S154*'Tabell 3.1 DOK32021'!G$99/100</f>
        <v>0</v>
      </c>
      <c r="H154" s="63">
        <f>$S154*'Tabell 3.1 DOK32021'!H$99/100</f>
        <v>0</v>
      </c>
      <c r="I154" s="63">
        <f>$S154*'Tabell 3.1 DOK32021'!I$99/100</f>
        <v>0</v>
      </c>
      <c r="J154" s="63">
        <f>$S154*'Tabell 3.1 DOK32021'!J$99/100</f>
        <v>0</v>
      </c>
      <c r="K154" s="63">
        <f>$S154*'Tabell 3.1 DOK32021'!K$99/100</f>
        <v>0</v>
      </c>
      <c r="L154" s="63">
        <f>$S154*'Tabell 3.1 DOK32021'!L$99/100</f>
        <v>0</v>
      </c>
      <c r="M154" s="63">
        <f>$S154*'Tabell 3.1 DOK32021'!M$99/100</f>
        <v>0</v>
      </c>
      <c r="N154" s="63">
        <f>$S154*'Tabell 3.1 DOK32021'!N$99/100</f>
        <v>0</v>
      </c>
      <c r="O154" s="63">
        <f>$S154*'Tabell 3.1 DOK32021'!O$99/100</f>
        <v>0</v>
      </c>
      <c r="P154" s="63">
        <f>$S154*'Tabell 3.1 DOK32021'!P$99/100</f>
        <v>0</v>
      </c>
      <c r="Q154" s="63">
        <f>$S154*'Tabell 3.1 DOK32021'!Q$99/100</f>
        <v>0</v>
      </c>
      <c r="R154" s="63">
        <f>$S154*'Tabell 3.1 DOK32021'!R$99/100</f>
        <v>0</v>
      </c>
      <c r="S154" s="63">
        <v>0</v>
      </c>
    </row>
    <row r="155" spans="1:19" ht="16.5" customHeight="1" x14ac:dyDescent="0.35">
      <c r="A155" s="63" t="str">
        <f t="shared" si="40"/>
        <v xml:space="preserve"> - herav justering for engangstiltak</v>
      </c>
      <c r="B155" s="63"/>
      <c r="C155" s="63"/>
      <c r="D155" s="63">
        <f>$S155*'Tabell 3.1 DOK32021'!D$99/100</f>
        <v>0</v>
      </c>
      <c r="E155" s="63">
        <f>$S155*'Tabell 3.1 DOK32021'!E$99/100</f>
        <v>0</v>
      </c>
      <c r="F155" s="63">
        <f>$S155*'Tabell 3.1 DOK32021'!F$99/100</f>
        <v>0</v>
      </c>
      <c r="G155" s="63">
        <f>$S155*'Tabell 3.1 DOK32021'!G$99/100</f>
        <v>0</v>
      </c>
      <c r="H155" s="63">
        <f>$S155*'Tabell 3.1 DOK32021'!H$99/100</f>
        <v>0</v>
      </c>
      <c r="I155" s="63">
        <f>$S155*'Tabell 3.1 DOK32021'!I$99/100</f>
        <v>0</v>
      </c>
      <c r="J155" s="63">
        <f>$S155*'Tabell 3.1 DOK32021'!J$99/100</f>
        <v>0</v>
      </c>
      <c r="K155" s="63">
        <f>$S155*'Tabell 3.1 DOK32021'!K$99/100</f>
        <v>0</v>
      </c>
      <c r="L155" s="63">
        <f>$S155*'Tabell 3.1 DOK32021'!L$99/100</f>
        <v>0</v>
      </c>
      <c r="M155" s="63">
        <f>$S155*'Tabell 3.1 DOK32021'!M$99/100</f>
        <v>0</v>
      </c>
      <c r="N155" s="63">
        <f>$S155*'Tabell 3.1 DOK32021'!N$99/100</f>
        <v>0</v>
      </c>
      <c r="O155" s="63">
        <f>$S155*'Tabell 3.1 DOK32021'!O$99/100</f>
        <v>0</v>
      </c>
      <c r="P155" s="63">
        <f>$S155*'Tabell 3.1 DOK32021'!P$99/100</f>
        <v>0</v>
      </c>
      <c r="Q155" s="63">
        <f>$S155*'Tabell 3.1 DOK32021'!Q$99/100</f>
        <v>0</v>
      </c>
      <c r="R155" s="63">
        <f>$S155*'Tabell 3.1 DOK32021'!R$99/100</f>
        <v>0</v>
      </c>
      <c r="S155" s="63">
        <v>0</v>
      </c>
    </row>
    <row r="156" spans="1:19" ht="16.5" customHeight="1" x14ac:dyDescent="0.35">
      <c r="A156" s="63" t="str">
        <f t="shared" si="40"/>
        <v xml:space="preserve"> - herav justering for oppgaveendringer mellom sektorer</v>
      </c>
      <c r="B156" s="63"/>
      <c r="C156" s="63"/>
      <c r="D156" s="63">
        <f>$S156*'Tabell 3.1 DOK32021'!D$99/100</f>
        <v>0</v>
      </c>
      <c r="E156" s="63">
        <f>$S156*'Tabell 3.1 DOK32021'!E$99/100</f>
        <v>0</v>
      </c>
      <c r="F156" s="63">
        <f>$S156*'Tabell 3.1 DOK32021'!F$99/100</f>
        <v>0</v>
      </c>
      <c r="G156" s="63">
        <f>$S156*'Tabell 3.1 DOK32021'!G$99/100</f>
        <v>0</v>
      </c>
      <c r="H156" s="63">
        <f>$S156*'Tabell 3.1 DOK32021'!H$99/100</f>
        <v>0</v>
      </c>
      <c r="I156" s="63">
        <f>$S156*'Tabell 3.1 DOK32021'!I$99/100</f>
        <v>0</v>
      </c>
      <c r="J156" s="63">
        <f>$S156*'Tabell 3.1 DOK32021'!J$99/100</f>
        <v>0</v>
      </c>
      <c r="K156" s="63">
        <f>$S156*'Tabell 3.1 DOK32021'!K$99/100</f>
        <v>0</v>
      </c>
      <c r="L156" s="63">
        <f>$S156*'Tabell 3.1 DOK32021'!L$99/100</f>
        <v>0</v>
      </c>
      <c r="M156" s="63">
        <f>$S156*'Tabell 3.1 DOK32021'!M$99/100</f>
        <v>0</v>
      </c>
      <c r="N156" s="63">
        <f>$S156*'Tabell 3.1 DOK32021'!N$99/100</f>
        <v>0</v>
      </c>
      <c r="O156" s="63">
        <f>$S156*'Tabell 3.1 DOK32021'!O$99/100</f>
        <v>0</v>
      </c>
      <c r="P156" s="63">
        <f>$S156*'Tabell 3.1 DOK32021'!P$99/100</f>
        <v>0</v>
      </c>
      <c r="Q156" s="63">
        <f>$S156*'Tabell 3.1 DOK32021'!Q$99/100</f>
        <v>0</v>
      </c>
      <c r="R156" s="63">
        <f>$S156*'Tabell 3.1 DOK32021'!R$99/100</f>
        <v>0</v>
      </c>
      <c r="S156" s="63">
        <v>0</v>
      </c>
    </row>
    <row r="157" spans="1:19" ht="16.5" customHeight="1" x14ac:dyDescent="0.35">
      <c r="A157" s="63" t="str">
        <f t="shared" si="40"/>
        <v xml:space="preserve"> - herav uspesifiserte rammeendringer</v>
      </c>
      <c r="B157" s="63"/>
      <c r="C157" s="63"/>
      <c r="D157" s="63">
        <f>$S157*'Tabell 3.1 DOK32021'!D$99/100</f>
        <v>0</v>
      </c>
      <c r="E157" s="63">
        <f>$S157*'Tabell 3.1 DOK32021'!E$99/100</f>
        <v>0</v>
      </c>
      <c r="F157" s="63">
        <f>$S157*'Tabell 3.1 DOK32021'!F$99/100</f>
        <v>0</v>
      </c>
      <c r="G157" s="63">
        <f>$S157*'Tabell 3.1 DOK32021'!G$99/100</f>
        <v>0</v>
      </c>
      <c r="H157" s="63">
        <f>$S157*'Tabell 3.1 DOK32021'!H$99/100</f>
        <v>0</v>
      </c>
      <c r="I157" s="63">
        <f>$S157*'Tabell 3.1 DOK32021'!I$99/100</f>
        <v>0</v>
      </c>
      <c r="J157" s="63">
        <f>$S157*'Tabell 3.1 DOK32021'!J$99/100</f>
        <v>0</v>
      </c>
      <c r="K157" s="63">
        <f>$S157*'Tabell 3.1 DOK32021'!K$99/100</f>
        <v>0</v>
      </c>
      <c r="L157" s="63">
        <f>$S157*'Tabell 3.1 DOK32021'!L$99/100</f>
        <v>0</v>
      </c>
      <c r="M157" s="63">
        <f>$S157*'Tabell 3.1 DOK32021'!M$99/100</f>
        <v>0</v>
      </c>
      <c r="N157" s="63">
        <f>$S157*'Tabell 3.1 DOK32021'!N$99/100</f>
        <v>0</v>
      </c>
      <c r="O157" s="63">
        <f>$S157*'Tabell 3.1 DOK32021'!O$99/100</f>
        <v>0</v>
      </c>
      <c r="P157" s="63">
        <f>$S157*'Tabell 3.1 DOK32021'!P$99/100</f>
        <v>0</v>
      </c>
      <c r="Q157" s="63">
        <f>$S157*'Tabell 3.1 DOK32021'!Q$99/100</f>
        <v>0</v>
      </c>
      <c r="R157" s="63">
        <f>$S157*'Tabell 3.1 DOK32021'!R$99/100</f>
        <v>0</v>
      </c>
      <c r="S157" s="63">
        <v>0</v>
      </c>
    </row>
    <row r="158" spans="1:19" ht="16.5" customHeight="1" x14ac:dyDescent="0.35">
      <c r="A158" s="70" t="str">
        <f t="shared" si="40"/>
        <v xml:space="preserve"> - herav spesifiserte rammeendringer</v>
      </c>
      <c r="B158" s="70"/>
      <c r="C158" s="70"/>
      <c r="D158" s="70">
        <f>$S158*'Tabell 3.1 DOK32021'!D$99/100</f>
        <v>1270.0932999507113</v>
      </c>
      <c r="E158" s="70">
        <f>$S158*'Tabell 3.1 DOK32021'!E$99/100</f>
        <v>1096.7377542021659</v>
      </c>
      <c r="F158" s="70">
        <f>$S158*'Tabell 3.1 DOK32021'!F$99/100</f>
        <v>723.79681080060948</v>
      </c>
      <c r="G158" s="70">
        <f>$S158*'Tabell 3.1 DOK32021'!G$99/100</f>
        <v>573.4063925093858</v>
      </c>
      <c r="H158" s="70">
        <f>$S158*'Tabell 3.1 DOK32021'!H$99/100</f>
        <v>575.24826876231396</v>
      </c>
      <c r="I158" s="70">
        <f>$S158*'Tabell 3.1 DOK32021'!I$99/100</f>
        <v>161.00157985325373</v>
      </c>
      <c r="J158" s="70">
        <f>$S158*'Tabell 3.1 DOK32021'!J$99/100</f>
        <v>210.11283041024828</v>
      </c>
      <c r="K158" s="70">
        <f>$S158*'Tabell 3.1 DOK32021'!K$99/100</f>
        <v>284.77952739620741</v>
      </c>
      <c r="L158" s="70">
        <f>$S158*'Tabell 3.1 DOK32021'!L$99/100</f>
        <v>542.09535508502563</v>
      </c>
      <c r="M158" s="70">
        <f>$S158*'Tabell 3.1 DOK32021'!M$99/100</f>
        <v>511.3525721053096</v>
      </c>
      <c r="N158" s="70">
        <f>$S158*'Tabell 3.1 DOK32021'!N$99/100</f>
        <v>686.83750715111648</v>
      </c>
      <c r="O158" s="70">
        <f>$S158*'Tabell 3.1 DOK32021'!O$99/100</f>
        <v>836.83056205707851</v>
      </c>
      <c r="P158" s="70">
        <f>$S158*'Tabell 3.1 DOK32021'!P$99/100</f>
        <v>435.67287828088126</v>
      </c>
      <c r="Q158" s="70">
        <f>$S158*'Tabell 3.1 DOK32021'!Q$99/100</f>
        <v>272.66419712801564</v>
      </c>
      <c r="R158" s="70">
        <f>$S158*'Tabell 3.1 DOK32021'!R$99/100</f>
        <v>819.37046430767703</v>
      </c>
      <c r="S158" s="70">
        <v>9000</v>
      </c>
    </row>
    <row r="159" spans="1:19" ht="16.5" customHeight="1" x14ac:dyDescent="0.35">
      <c r="A159" s="70" t="str">
        <f t="shared" si="40"/>
        <v>Vridningseffekter knyttet til endringer i særskilte tildelinger</v>
      </c>
      <c r="B159" s="70"/>
      <c r="C159" s="70"/>
      <c r="D159" s="70">
        <f>'Tabell 2.1 DOK32021'!D55+'Tabell 2.1 DOK32021'!D56-SUM(D148:D152)</f>
        <v>141.12146219593706</v>
      </c>
      <c r="E159" s="70">
        <f>'Tabell 2.1 DOK32021'!E55+'Tabell 2.1 DOK32021'!E56-SUM(E148:E152)</f>
        <v>-878.14026264889981</v>
      </c>
      <c r="F159" s="70">
        <f>'Tabell 2.1 DOK32021'!F55+'Tabell 2.1 DOK32021'!F56-SUM(F148:F152)</f>
        <v>80.421858762943884</v>
      </c>
      <c r="G159" s="70">
        <f>'Tabell 2.1 DOK32021'!G55+'Tabell 2.1 DOK32021'!G56-SUM(G148:G152)</f>
        <v>63.711814349095221</v>
      </c>
      <c r="H159" s="70">
        <f>'Tabell 2.1 DOK32021'!H55+'Tabell 2.1 DOK32021'!H56-SUM(H148:H152)</f>
        <v>63.916467352508334</v>
      </c>
      <c r="I159" s="70">
        <f>'Tabell 2.1 DOK32021'!I55+'Tabell 2.1 DOK32021'!I56-SUM(I148:I152)</f>
        <v>17.889062670205021</v>
      </c>
      <c r="J159" s="70">
        <f>'Tabell 2.1 DOK32021'!J55+'Tabell 2.1 DOK32021'!J56-SUM(J148:J152)</f>
        <v>23.345867470630765</v>
      </c>
      <c r="K159" s="70">
        <f>'Tabell 2.1 DOK32021'!K55+'Tabell 2.1 DOK32021'!K56-SUM(K148:K152)</f>
        <v>31.642166328027088</v>
      </c>
      <c r="L159" s="70">
        <f>'Tabell 2.1 DOK32021'!L55+'Tabell 2.1 DOK32021'!L56-SUM(L148:L152)</f>
        <v>60.23281033274543</v>
      </c>
      <c r="M159" s="70">
        <f>'Tabell 2.1 DOK32021'!M55+'Tabell 2.1 DOK32021'!M56-SUM(M148:M152)</f>
        <v>56.81694604002405</v>
      </c>
      <c r="N159" s="70">
        <f>'Tabell 2.1 DOK32021'!N55+'Tabell 2.1 DOK32021'!N56-SUM(N148:N152)</f>
        <v>76.315270121762296</v>
      </c>
      <c r="O159" s="70">
        <f>'Tabell 2.1 DOK32021'!O55+'Tabell 2.1 DOK32021'!O56-SUM(O148:O152)</f>
        <v>92.981163652439136</v>
      </c>
      <c r="P159" s="70">
        <f>'Tabell 2.1 DOK32021'!P55+'Tabell 2.1 DOK32021'!P56-SUM(P148:P152)</f>
        <v>48.408092203288106</v>
      </c>
      <c r="Q159" s="70">
        <f>'Tabell 2.1 DOK32021'!Q55+'Tabell 2.1 DOK32021'!Q56-SUM(Q148:Q152)</f>
        <v>30.296018429435208</v>
      </c>
      <c r="R159" s="70">
        <f>'Tabell 2.1 DOK32021'!R55+'Tabell 2.1 DOK32021'!R56-SUM(R148:R152)</f>
        <v>91.041153071491863</v>
      </c>
      <c r="S159" s="70">
        <f>SUM(D159:R159)</f>
        <v>-1.096683663490694E-4</v>
      </c>
    </row>
    <row r="160" spans="1:19" ht="16.5" customHeight="1" x14ac:dyDescent="0.35">
      <c r="A160" s="61" t="str">
        <f t="shared" si="40"/>
        <v>Kompensasjon for forventet lønns- og prisutvikling</v>
      </c>
      <c r="B160" s="61"/>
      <c r="C160" s="61"/>
      <c r="D160" s="61">
        <f>SUM(D161:D162)</f>
        <v>5257.9040188403997</v>
      </c>
      <c r="E160" s="61">
        <f t="shared" ref="E160:R160" si="42">SUM(E161:E162)</f>
        <v>4540.2505828960329</v>
      </c>
      <c r="F160" s="61">
        <f t="shared" si="42"/>
        <v>2996.3579529787899</v>
      </c>
      <c r="G160" s="61">
        <f t="shared" si="42"/>
        <v>2373.7750413460772</v>
      </c>
      <c r="H160" s="61">
        <f t="shared" si="42"/>
        <v>2381.3999997273659</v>
      </c>
      <c r="I160" s="61">
        <f t="shared" si="42"/>
        <v>666.51076246361413</v>
      </c>
      <c r="J160" s="61">
        <f t="shared" si="42"/>
        <v>869.82042615833666</v>
      </c>
      <c r="K160" s="61">
        <f t="shared" si="42"/>
        <v>1178.9239590808772</v>
      </c>
      <c r="L160" s="61">
        <f t="shared" si="42"/>
        <v>2244.1543044175428</v>
      </c>
      <c r="M160" s="61">
        <f t="shared" si="42"/>
        <v>2116.8860146110692</v>
      </c>
      <c r="N160" s="61">
        <f t="shared" si="42"/>
        <v>2843.3546490484773</v>
      </c>
      <c r="O160" s="61">
        <f t="shared" si="42"/>
        <v>3464.2925645691812</v>
      </c>
      <c r="P160" s="61">
        <f t="shared" si="42"/>
        <v>1803.5888998876751</v>
      </c>
      <c r="Q160" s="61">
        <f t="shared" si="42"/>
        <v>1128.7691840661785</v>
      </c>
      <c r="R160" s="61">
        <f t="shared" si="42"/>
        <v>3392.0116399083818</v>
      </c>
      <c r="S160" s="61">
        <v>37258</v>
      </c>
    </row>
    <row r="161" spans="1:19" ht="16.5" customHeight="1" x14ac:dyDescent="0.35">
      <c r="A161" s="63" t="str">
        <f t="shared" si="40"/>
        <v xml:space="preserve"> - herav generell lønns- og priskompensasjon</v>
      </c>
      <c r="B161" s="63"/>
      <c r="C161" s="63"/>
      <c r="D161" s="63">
        <f>$S161*'Tabell 3.1 DOK32021'!D$99/100</f>
        <v>5257.9040188403997</v>
      </c>
      <c r="E161" s="63">
        <f>$S161*'Tabell 3.1 DOK32021'!E$99/100</f>
        <v>4540.2505828960329</v>
      </c>
      <c r="F161" s="63">
        <f>$S161*'Tabell 3.1 DOK32021'!F$99/100</f>
        <v>2996.3579529787899</v>
      </c>
      <c r="G161" s="63">
        <f>$S161*'Tabell 3.1 DOK32021'!G$99/100</f>
        <v>2373.7750413460772</v>
      </c>
      <c r="H161" s="63">
        <f>$S161*'Tabell 3.1 DOK32021'!H$99/100</f>
        <v>2381.3999997273659</v>
      </c>
      <c r="I161" s="63">
        <f>$S161*'Tabell 3.1 DOK32021'!I$99/100</f>
        <v>666.51076246361413</v>
      </c>
      <c r="J161" s="63">
        <f>$S161*'Tabell 3.1 DOK32021'!J$99/100</f>
        <v>869.82042615833666</v>
      </c>
      <c r="K161" s="63">
        <f>$S161*'Tabell 3.1 DOK32021'!K$99/100</f>
        <v>1178.9239590808772</v>
      </c>
      <c r="L161" s="63">
        <f>$S161*'Tabell 3.1 DOK32021'!L$99/100</f>
        <v>2244.1543044175428</v>
      </c>
      <c r="M161" s="63">
        <f>$S161*'Tabell 3.1 DOK32021'!M$99/100</f>
        <v>2116.8860146110692</v>
      </c>
      <c r="N161" s="63">
        <f>$S161*'Tabell 3.1 DOK32021'!N$99/100</f>
        <v>2843.3546490484773</v>
      </c>
      <c r="O161" s="63">
        <f>$S161*'Tabell 3.1 DOK32021'!O$99/100</f>
        <v>3464.2925645691812</v>
      </c>
      <c r="P161" s="63">
        <f>$S161*'Tabell 3.1 DOK32021'!P$99/100</f>
        <v>1803.5888998876751</v>
      </c>
      <c r="Q161" s="63">
        <f>$S161*'Tabell 3.1 DOK32021'!Q$99/100</f>
        <v>1128.7691840661785</v>
      </c>
      <c r="R161" s="63">
        <f>$S161*'Tabell 3.1 DOK32021'!R$99/100</f>
        <v>3392.0116399083818</v>
      </c>
      <c r="S161" s="63">
        <v>37258</v>
      </c>
    </row>
    <row r="162" spans="1:19" ht="16.5" customHeight="1" x14ac:dyDescent="0.35">
      <c r="A162" s="70" t="str">
        <f t="shared" si="40"/>
        <v xml:space="preserve"> - herav kompensasjon for endring i løpende pensjonsutgifter</v>
      </c>
      <c r="B162" s="70"/>
      <c r="C162" s="70"/>
      <c r="D162" s="70">
        <f>$S162*'Tabell 3.1 DOK32021'!D$99/100</f>
        <v>0</v>
      </c>
      <c r="E162" s="70">
        <f>$S162*'Tabell 3.1 DOK32021'!E$99/100</f>
        <v>0</v>
      </c>
      <c r="F162" s="70">
        <f>$S162*'Tabell 3.1 DOK32021'!F$99/100</f>
        <v>0</v>
      </c>
      <c r="G162" s="70">
        <f>$S162*'Tabell 3.1 DOK32021'!G$99/100</f>
        <v>0</v>
      </c>
      <c r="H162" s="70">
        <f>$S162*'Tabell 3.1 DOK32021'!H$99/100</f>
        <v>0</v>
      </c>
      <c r="I162" s="70">
        <f>$S162*'Tabell 3.1 DOK32021'!I$99/100</f>
        <v>0</v>
      </c>
      <c r="J162" s="70">
        <f>$S162*'Tabell 3.1 DOK32021'!J$99/100</f>
        <v>0</v>
      </c>
      <c r="K162" s="70">
        <f>$S162*'Tabell 3.1 DOK32021'!K$99/100</f>
        <v>0</v>
      </c>
      <c r="L162" s="70">
        <f>$S162*'Tabell 3.1 DOK32021'!L$99/100</f>
        <v>0</v>
      </c>
      <c r="M162" s="70">
        <f>$S162*'Tabell 3.1 DOK32021'!M$99/100</f>
        <v>0</v>
      </c>
      <c r="N162" s="70">
        <f>$S162*'Tabell 3.1 DOK32021'!N$99/100</f>
        <v>0</v>
      </c>
      <c r="O162" s="70">
        <f>$S162*'Tabell 3.1 DOK32021'!O$99/100</f>
        <v>0</v>
      </c>
      <c r="P162" s="70">
        <f>$S162*'Tabell 3.1 DOK32021'!P$99/100</f>
        <v>0</v>
      </c>
      <c r="Q162" s="70">
        <f>$S162*'Tabell 3.1 DOK32021'!Q$99/100</f>
        <v>0</v>
      </c>
      <c r="R162" s="70">
        <f>$S162*'Tabell 3.1 DOK32021'!R$99/100</f>
        <v>0</v>
      </c>
      <c r="S162" s="70">
        <v>0</v>
      </c>
    </row>
    <row r="163" spans="1:19" ht="16.5" customHeight="1" thickBot="1" x14ac:dyDescent="0.4">
      <c r="A163" s="207" t="str">
        <f t="shared" si="40"/>
        <v>Bydelsfordelt budsjett 2021</v>
      </c>
      <c r="B163" s="207"/>
      <c r="C163" s="207"/>
      <c r="D163" s="208">
        <f t="shared" ref="D163:S163" si="43">D152+D160+SUM(D148:D151)+D159</f>
        <v>200126.62555706821</v>
      </c>
      <c r="E163" s="208">
        <f t="shared" si="43"/>
        <v>175811.26187976458</v>
      </c>
      <c r="F163" s="208">
        <f t="shared" si="43"/>
        <v>114047.53756288218</v>
      </c>
      <c r="G163" s="208">
        <f t="shared" si="43"/>
        <v>90350.753295217291</v>
      </c>
      <c r="H163" s="208">
        <f t="shared" si="43"/>
        <v>90640.974871227911</v>
      </c>
      <c r="I163" s="208">
        <f t="shared" si="43"/>
        <v>25368.768488613328</v>
      </c>
      <c r="J163" s="208">
        <f t="shared" si="43"/>
        <v>33107.151843001877</v>
      </c>
      <c r="K163" s="208">
        <f t="shared" si="43"/>
        <v>44872.267137974304</v>
      </c>
      <c r="L163" s="208">
        <f t="shared" si="43"/>
        <v>85417.121834700636</v>
      </c>
      <c r="M163" s="208">
        <f t="shared" si="43"/>
        <v>80573.029343068221</v>
      </c>
      <c r="N163" s="208">
        <f t="shared" si="43"/>
        <v>108223.91757953205</v>
      </c>
      <c r="O163" s="208">
        <f t="shared" si="43"/>
        <v>131858.0899167069</v>
      </c>
      <c r="P163" s="208">
        <f t="shared" si="43"/>
        <v>68648.297712043408</v>
      </c>
      <c r="Q163" s="208">
        <f t="shared" si="43"/>
        <v>42963.273393832264</v>
      </c>
      <c r="R163" s="208">
        <f t="shared" si="43"/>
        <v>129106.92947469853</v>
      </c>
      <c r="S163" s="208">
        <f t="shared" si="43"/>
        <v>1421115.9998906518</v>
      </c>
    </row>
    <row r="164" spans="1:19" ht="16.5" customHeight="1" x14ac:dyDescent="0.35">
      <c r="A164" s="42"/>
      <c r="B164" s="42"/>
      <c r="C164" s="42"/>
      <c r="D164" s="68"/>
      <c r="E164" s="68"/>
      <c r="F164" s="68"/>
      <c r="G164" s="68"/>
      <c r="H164" s="68"/>
      <c r="I164" s="68"/>
      <c r="J164" s="68"/>
      <c r="K164" s="68"/>
      <c r="L164" s="68"/>
      <c r="M164" s="68"/>
      <c r="N164" s="68"/>
      <c r="O164" s="68"/>
      <c r="P164" s="68"/>
      <c r="Q164" s="68"/>
      <c r="R164" s="68"/>
      <c r="S164" s="68"/>
    </row>
    <row r="165" spans="1:19" ht="16.5" customHeight="1" thickBot="1" x14ac:dyDescent="0.4">
      <c r="A165" s="282" t="str">
        <f>'Tabell 2.1 DOK32021'!A60</f>
        <v>Avrundet til hele tusen (innmeldt budsjett ) FO4C</v>
      </c>
      <c r="B165" s="207"/>
      <c r="C165" s="207"/>
      <c r="D165" s="208">
        <f>'Tabell 2.1 DOK32021'!D60</f>
        <v>200127</v>
      </c>
      <c r="E165" s="208">
        <f>'Tabell 2.1 DOK32021'!E60</f>
        <v>175811</v>
      </c>
      <c r="F165" s="208">
        <f>'Tabell 2.1 DOK32021'!F60</f>
        <v>114048</v>
      </c>
      <c r="G165" s="208">
        <f>'Tabell 2.1 DOK32021'!G60</f>
        <v>90351</v>
      </c>
      <c r="H165" s="208">
        <f>'Tabell 2.1 DOK32021'!H60</f>
        <v>90641</v>
      </c>
      <c r="I165" s="208">
        <f>'Tabell 2.1 DOK32021'!I60</f>
        <v>25369</v>
      </c>
      <c r="J165" s="208">
        <f>'Tabell 2.1 DOK32021'!J60</f>
        <v>33107</v>
      </c>
      <c r="K165" s="208">
        <f>'Tabell 2.1 DOK32021'!K60</f>
        <v>44872</v>
      </c>
      <c r="L165" s="208">
        <f>'Tabell 2.1 DOK32021'!L60</f>
        <v>85417</v>
      </c>
      <c r="M165" s="208">
        <f>'Tabell 2.1 DOK32021'!M60</f>
        <v>80573</v>
      </c>
      <c r="N165" s="208">
        <f>'Tabell 2.1 DOK32021'!N60</f>
        <v>108224</v>
      </c>
      <c r="O165" s="208">
        <f>'Tabell 2.1 DOK32021'!O60</f>
        <v>131858</v>
      </c>
      <c r="P165" s="208">
        <f>'Tabell 2.1 DOK32021'!P60</f>
        <v>68648</v>
      </c>
      <c r="Q165" s="208">
        <f>'Tabell 2.1 DOK32021'!Q60</f>
        <v>42963</v>
      </c>
      <c r="R165" s="208">
        <f>'Tabell 2.1 DOK32021'!R60</f>
        <v>129107</v>
      </c>
      <c r="S165" s="208">
        <f>'Tabell 2.1 DOK32021'!S60</f>
        <v>1421116</v>
      </c>
    </row>
    <row r="166" spans="1:19" ht="16.5" customHeight="1" thickBot="1" x14ac:dyDescent="0.4">
      <c r="A166" s="347"/>
      <c r="B166" s="347"/>
      <c r="C166" s="347"/>
      <c r="D166" s="347"/>
      <c r="E166" s="347"/>
      <c r="F166" s="347"/>
      <c r="G166" s="347"/>
      <c r="H166" s="347"/>
      <c r="I166" s="347"/>
      <c r="J166" s="347"/>
      <c r="K166" s="347"/>
      <c r="L166" s="347"/>
      <c r="M166" s="347"/>
      <c r="N166" s="347"/>
      <c r="O166" s="347"/>
      <c r="P166" s="347"/>
      <c r="Q166" s="347"/>
      <c r="R166" s="347"/>
      <c r="S166" s="347"/>
    </row>
    <row r="167" spans="1:19" ht="16.5" customHeight="1" x14ac:dyDescent="0.35">
      <c r="A167" s="343" t="str">
        <f>'Tabell 2.1 DOK32021'!A62</f>
        <v>Inndekking av merforbruk</v>
      </c>
      <c r="B167" s="343"/>
      <c r="C167" s="343"/>
      <c r="D167" s="211"/>
      <c r="E167" s="211"/>
      <c r="F167" s="211"/>
      <c r="G167" s="211"/>
      <c r="H167" s="211"/>
      <c r="I167" s="211"/>
      <c r="J167" s="211"/>
      <c r="K167" s="211"/>
      <c r="L167" s="211"/>
      <c r="M167" s="211"/>
      <c r="N167" s="211"/>
      <c r="O167" s="211"/>
      <c r="P167" s="211"/>
      <c r="Q167" s="211"/>
      <c r="R167" s="211"/>
      <c r="S167" s="211"/>
    </row>
    <row r="168" spans="1:19" ht="16.5" customHeight="1" x14ac:dyDescent="0.35">
      <c r="A168" s="72" t="str">
        <f>A148</f>
        <v>Bydelsfordelt Dok3 2020</v>
      </c>
      <c r="B168" s="73"/>
      <c r="C168" s="73"/>
      <c r="D168" s="74">
        <v>0</v>
      </c>
      <c r="E168" s="74">
        <v>0</v>
      </c>
      <c r="F168" s="74">
        <v>0</v>
      </c>
      <c r="G168" s="74">
        <v>0</v>
      </c>
      <c r="H168" s="74">
        <v>0</v>
      </c>
      <c r="I168" s="74">
        <v>0</v>
      </c>
      <c r="J168" s="74">
        <v>-27232</v>
      </c>
      <c r="K168" s="74">
        <v>0</v>
      </c>
      <c r="L168" s="74">
        <v>0</v>
      </c>
      <c r="M168" s="74">
        <v>0</v>
      </c>
      <c r="N168" s="74">
        <v>0</v>
      </c>
      <c r="O168" s="74">
        <v>0</v>
      </c>
      <c r="P168" s="74">
        <v>0</v>
      </c>
      <c r="Q168" s="74">
        <v>0</v>
      </c>
      <c r="R168" s="74">
        <v>0</v>
      </c>
      <c r="S168" s="74">
        <v>-27232</v>
      </c>
    </row>
    <row r="169" spans="1:19" ht="16.5" customHeight="1" x14ac:dyDescent="0.35">
      <c r="A169" s="57" t="s">
        <v>189</v>
      </c>
      <c r="B169" s="58"/>
      <c r="C169" s="58"/>
      <c r="D169" s="59">
        <v>0</v>
      </c>
      <c r="E169" s="59">
        <v>0</v>
      </c>
      <c r="F169" s="59">
        <v>0</v>
      </c>
      <c r="G169" s="59">
        <v>0</v>
      </c>
      <c r="H169" s="59">
        <v>0</v>
      </c>
      <c r="I169" s="59">
        <v>0</v>
      </c>
      <c r="J169" s="59">
        <v>2323</v>
      </c>
      <c r="K169" s="59">
        <v>0</v>
      </c>
      <c r="L169" s="59">
        <v>0</v>
      </c>
      <c r="M169" s="59">
        <v>0</v>
      </c>
      <c r="N169" s="59">
        <v>0</v>
      </c>
      <c r="O169" s="59">
        <v>0</v>
      </c>
      <c r="P169" s="59">
        <v>0</v>
      </c>
      <c r="Q169" s="59">
        <v>0</v>
      </c>
      <c r="R169" s="59">
        <v>0</v>
      </c>
      <c r="S169" s="59">
        <v>2323</v>
      </c>
    </row>
    <row r="170" spans="1:19" ht="16.5" customHeight="1" thickBot="1" x14ac:dyDescent="0.4">
      <c r="A170" s="212" t="str">
        <f>A163</f>
        <v>Bydelsfordelt budsjett 2021</v>
      </c>
      <c r="B170" s="212"/>
      <c r="C170" s="212"/>
      <c r="D170" s="213">
        <f>D169+D168</f>
        <v>0</v>
      </c>
      <c r="E170" s="213">
        <f t="shared" ref="E170:S170" si="44">E169+E168</f>
        <v>0</v>
      </c>
      <c r="F170" s="213">
        <f t="shared" si="44"/>
        <v>0</v>
      </c>
      <c r="G170" s="213">
        <f t="shared" si="44"/>
        <v>0</v>
      </c>
      <c r="H170" s="213">
        <f t="shared" si="44"/>
        <v>0</v>
      </c>
      <c r="I170" s="213">
        <f t="shared" si="44"/>
        <v>0</v>
      </c>
      <c r="J170" s="213">
        <f t="shared" si="44"/>
        <v>-24909</v>
      </c>
      <c r="K170" s="213">
        <f t="shared" si="44"/>
        <v>0</v>
      </c>
      <c r="L170" s="213">
        <f t="shared" si="44"/>
        <v>0</v>
      </c>
      <c r="M170" s="213">
        <f t="shared" si="44"/>
        <v>0</v>
      </c>
      <c r="N170" s="213">
        <f t="shared" si="44"/>
        <v>0</v>
      </c>
      <c r="O170" s="213">
        <f t="shared" si="44"/>
        <v>0</v>
      </c>
      <c r="P170" s="213">
        <f t="shared" si="44"/>
        <v>0</v>
      </c>
      <c r="Q170" s="213">
        <f t="shared" si="44"/>
        <v>0</v>
      </c>
      <c r="R170" s="213">
        <f t="shared" si="44"/>
        <v>0</v>
      </c>
      <c r="S170" s="213">
        <f t="shared" si="44"/>
        <v>-24909</v>
      </c>
    </row>
    <row r="171" spans="1:19" ht="15" customHeight="1" x14ac:dyDescent="0.35">
      <c r="D171" s="34"/>
      <c r="E171" s="34"/>
      <c r="F171" s="34"/>
      <c r="G171" s="34"/>
      <c r="H171" s="34"/>
      <c r="I171" s="34"/>
      <c r="J171" s="34"/>
      <c r="K171" s="34"/>
      <c r="L171" s="34"/>
      <c r="M171" s="34"/>
      <c r="N171" s="34"/>
      <c r="O171" s="34"/>
      <c r="P171" s="34"/>
      <c r="Q171" s="34"/>
      <c r="R171" s="34"/>
      <c r="S171" s="34"/>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4"/>
      <c r="E176" s="34"/>
      <c r="F176" s="34"/>
      <c r="G176" s="34"/>
      <c r="H176" s="34"/>
      <c r="I176" s="34"/>
      <c r="J176" s="34"/>
      <c r="K176" s="34"/>
      <c r="L176" s="34"/>
      <c r="M176" s="34"/>
      <c r="N176" s="34"/>
      <c r="O176" s="34"/>
      <c r="P176" s="34"/>
      <c r="Q176" s="34"/>
      <c r="R176" s="34"/>
      <c r="S176" s="34"/>
    </row>
    <row r="177" spans="1:20" ht="15" customHeight="1" x14ac:dyDescent="0.35"/>
    <row r="178" spans="1:20" ht="15" customHeight="1" x14ac:dyDescent="0.35">
      <c r="D178" s="34"/>
      <c r="E178" s="34"/>
      <c r="F178" s="34"/>
      <c r="G178" s="34"/>
      <c r="H178" s="34"/>
      <c r="I178" s="34"/>
      <c r="J178" s="34"/>
      <c r="K178" s="34"/>
      <c r="L178" s="34"/>
      <c r="M178" s="34"/>
      <c r="N178" s="34"/>
      <c r="O178" s="34"/>
      <c r="P178" s="34"/>
      <c r="Q178" s="34"/>
      <c r="R178" s="34"/>
      <c r="S178" s="34"/>
    </row>
    <row r="179" spans="1:20" ht="15" customHeight="1" x14ac:dyDescent="0.35">
      <c r="D179" s="35"/>
      <c r="E179" s="35"/>
      <c r="F179" s="35"/>
      <c r="G179" s="35"/>
      <c r="H179" s="35"/>
      <c r="I179" s="35"/>
      <c r="J179" s="35"/>
      <c r="K179" s="35"/>
      <c r="L179" s="35"/>
      <c r="M179" s="35"/>
      <c r="N179" s="35"/>
      <c r="O179" s="35"/>
      <c r="P179" s="35"/>
      <c r="Q179" s="35"/>
      <c r="R179" s="35"/>
      <c r="S179" s="35"/>
    </row>
    <row r="180" spans="1:20" x14ac:dyDescent="0.35">
      <c r="A180" s="28"/>
      <c r="B180" s="28"/>
      <c r="C180" s="28"/>
      <c r="D180" s="34"/>
      <c r="E180" s="34"/>
      <c r="F180" s="34"/>
      <c r="G180" s="34"/>
      <c r="H180" s="34"/>
      <c r="I180" s="34"/>
      <c r="J180" s="34"/>
      <c r="K180" s="34"/>
      <c r="L180" s="34"/>
      <c r="M180" s="34"/>
      <c r="N180" s="34"/>
      <c r="O180" s="34"/>
      <c r="P180" s="34"/>
      <c r="Q180" s="34"/>
      <c r="R180" s="34"/>
      <c r="S180" s="75"/>
    </row>
    <row r="181" spans="1:20" x14ac:dyDescent="0.35">
      <c r="A181" s="28"/>
      <c r="B181" s="28"/>
      <c r="C181" s="28"/>
      <c r="D181" s="34"/>
      <c r="E181" s="34"/>
      <c r="F181" s="34"/>
      <c r="G181" s="34"/>
      <c r="H181" s="34"/>
      <c r="I181" s="34"/>
      <c r="J181" s="34"/>
      <c r="K181" s="34"/>
      <c r="L181" s="34"/>
      <c r="M181" s="34"/>
      <c r="N181" s="34"/>
      <c r="O181" s="34"/>
      <c r="P181" s="34"/>
      <c r="Q181" s="34"/>
      <c r="R181" s="34"/>
      <c r="S181" s="75"/>
    </row>
    <row r="182" spans="1:20" x14ac:dyDescent="0.35">
      <c r="A182" s="28"/>
      <c r="B182" s="28"/>
      <c r="C182" s="28"/>
      <c r="D182" s="75"/>
      <c r="E182" s="75"/>
      <c r="F182" s="75"/>
      <c r="G182" s="75"/>
      <c r="H182" s="75"/>
      <c r="I182" s="75"/>
      <c r="J182" s="75"/>
      <c r="K182" s="75"/>
      <c r="L182" s="75"/>
      <c r="M182" s="75"/>
      <c r="N182" s="75"/>
      <c r="O182" s="75"/>
      <c r="P182" s="75"/>
      <c r="Q182" s="75"/>
      <c r="R182" s="75"/>
      <c r="S182" s="75"/>
    </row>
    <row r="183" spans="1:20" x14ac:dyDescent="0.35">
      <c r="A183" s="28"/>
      <c r="B183" s="28"/>
      <c r="C183" s="28"/>
      <c r="D183" s="34"/>
      <c r="E183" s="34"/>
      <c r="F183" s="34"/>
      <c r="G183" s="34"/>
      <c r="H183" s="34"/>
      <c r="I183" s="34"/>
      <c r="J183" s="34"/>
      <c r="K183" s="34"/>
      <c r="L183" s="34"/>
      <c r="M183" s="34"/>
      <c r="N183" s="34"/>
      <c r="O183" s="34"/>
      <c r="P183" s="34"/>
      <c r="Q183" s="34"/>
      <c r="R183" s="34"/>
      <c r="S183" s="34"/>
    </row>
    <row r="184" spans="1:20" x14ac:dyDescent="0.35">
      <c r="A184" s="28"/>
      <c r="B184" s="28"/>
      <c r="C184" s="28"/>
      <c r="D184" s="75"/>
      <c r="E184" s="75"/>
      <c r="F184" s="75"/>
      <c r="G184" s="75"/>
      <c r="H184" s="75"/>
      <c r="I184" s="75"/>
      <c r="J184" s="75"/>
      <c r="K184" s="75"/>
      <c r="L184" s="75"/>
      <c r="M184" s="75"/>
      <c r="N184" s="75"/>
      <c r="O184" s="75"/>
      <c r="P184" s="75"/>
      <c r="Q184" s="75"/>
      <c r="R184" s="75"/>
      <c r="S184" s="75"/>
    </row>
    <row r="185" spans="1:20" x14ac:dyDescent="0.35">
      <c r="A185" s="28"/>
      <c r="B185" s="28"/>
      <c r="C185" s="28"/>
      <c r="D185" s="75"/>
      <c r="E185" s="75"/>
      <c r="F185" s="75"/>
      <c r="G185" s="75"/>
      <c r="H185" s="75"/>
      <c r="I185" s="75"/>
      <c r="J185" s="75"/>
      <c r="K185" s="75"/>
      <c r="L185" s="75"/>
      <c r="M185" s="75"/>
      <c r="N185" s="75"/>
      <c r="O185" s="75"/>
      <c r="P185" s="75"/>
      <c r="Q185" s="75"/>
      <c r="R185" s="75"/>
      <c r="S185" s="75"/>
    </row>
    <row r="186" spans="1:20" x14ac:dyDescent="0.35">
      <c r="A186" s="28"/>
      <c r="B186" s="28"/>
      <c r="C186" s="28"/>
      <c r="D186" s="75"/>
      <c r="E186" s="75"/>
      <c r="F186" s="75"/>
      <c r="G186" s="75"/>
      <c r="H186" s="75"/>
      <c r="I186" s="75"/>
      <c r="J186" s="75"/>
      <c r="K186" s="75"/>
      <c r="L186" s="75"/>
      <c r="M186" s="75"/>
      <c r="N186" s="75"/>
      <c r="O186" s="75"/>
      <c r="P186" s="75"/>
      <c r="Q186" s="75"/>
      <c r="R186" s="75"/>
      <c r="S186" s="75"/>
    </row>
    <row r="187" spans="1:20" x14ac:dyDescent="0.35">
      <c r="A187" s="28"/>
      <c r="B187" s="28"/>
      <c r="C187" s="28"/>
      <c r="D187" s="75"/>
      <c r="E187" s="75"/>
      <c r="F187" s="75"/>
      <c r="G187" s="75"/>
      <c r="H187" s="75"/>
      <c r="I187" s="75"/>
      <c r="J187" s="75"/>
      <c r="K187" s="75"/>
      <c r="L187" s="75"/>
      <c r="M187" s="75"/>
      <c r="N187" s="75"/>
      <c r="O187" s="75"/>
      <c r="P187" s="75"/>
      <c r="Q187" s="75"/>
      <c r="R187" s="75"/>
      <c r="S187" s="75"/>
    </row>
    <row r="188" spans="1:20" x14ac:dyDescent="0.35">
      <c r="A188" s="75"/>
      <c r="B188" s="75"/>
      <c r="C188" s="75"/>
      <c r="D188" s="75"/>
      <c r="E188" s="75"/>
      <c r="F188" s="75"/>
      <c r="G188" s="75"/>
      <c r="H188" s="75"/>
      <c r="I188" s="75"/>
      <c r="J188" s="75"/>
      <c r="K188" s="75"/>
      <c r="L188" s="75"/>
      <c r="M188" s="75"/>
      <c r="N188" s="75"/>
      <c r="O188" s="75"/>
      <c r="P188" s="75"/>
      <c r="Q188" s="75"/>
      <c r="R188" s="75"/>
      <c r="S188" s="75"/>
      <c r="T188" s="75"/>
    </row>
    <row r="189" spans="1:20" x14ac:dyDescent="0.35">
      <c r="A189" s="75"/>
      <c r="B189" s="75"/>
      <c r="C189" s="75"/>
      <c r="D189" s="75"/>
      <c r="E189" s="75"/>
      <c r="F189" s="75"/>
      <c r="G189" s="75"/>
      <c r="H189" s="75"/>
      <c r="I189" s="75"/>
      <c r="J189" s="75"/>
      <c r="K189" s="75"/>
      <c r="L189" s="75"/>
      <c r="M189" s="75"/>
      <c r="N189" s="75"/>
      <c r="O189" s="75"/>
      <c r="P189" s="75"/>
      <c r="Q189" s="75"/>
      <c r="R189" s="75"/>
      <c r="S189" s="75"/>
      <c r="T189" s="75"/>
    </row>
    <row r="190" spans="1:20" x14ac:dyDescent="0.35">
      <c r="A190" s="75"/>
      <c r="B190" s="75"/>
      <c r="C190" s="75"/>
      <c r="D190" s="75"/>
      <c r="E190" s="75"/>
      <c r="F190" s="75"/>
      <c r="G190" s="75"/>
      <c r="H190" s="75"/>
      <c r="I190" s="75"/>
      <c r="J190" s="75"/>
      <c r="K190" s="75"/>
      <c r="L190" s="75"/>
      <c r="M190" s="75"/>
      <c r="N190" s="75"/>
      <c r="O190" s="75"/>
      <c r="P190" s="75"/>
      <c r="Q190" s="75"/>
      <c r="R190" s="75"/>
      <c r="S190" s="75"/>
      <c r="T190" s="75"/>
    </row>
    <row r="191" spans="1:20" x14ac:dyDescent="0.35">
      <c r="A191" s="75"/>
      <c r="B191" s="75"/>
      <c r="C191" s="75"/>
      <c r="D191" s="75"/>
      <c r="E191" s="75"/>
      <c r="F191" s="75"/>
      <c r="G191" s="75"/>
      <c r="H191" s="75"/>
      <c r="I191" s="75"/>
      <c r="J191" s="75"/>
      <c r="K191" s="75"/>
      <c r="L191" s="75"/>
      <c r="M191" s="75"/>
      <c r="N191" s="75"/>
      <c r="O191" s="75"/>
      <c r="P191" s="75"/>
      <c r="Q191" s="75"/>
      <c r="R191" s="75"/>
      <c r="S191" s="75"/>
      <c r="T191" s="75"/>
    </row>
    <row r="192" spans="1:20" x14ac:dyDescent="0.35">
      <c r="A192" s="75"/>
      <c r="B192" s="75"/>
      <c r="C192" s="75"/>
      <c r="D192" s="75"/>
      <c r="E192" s="75"/>
      <c r="F192" s="75"/>
      <c r="G192" s="75"/>
      <c r="H192" s="75"/>
      <c r="I192" s="75"/>
      <c r="J192" s="75"/>
      <c r="K192" s="75"/>
      <c r="L192" s="75"/>
      <c r="M192" s="75"/>
      <c r="N192" s="75"/>
      <c r="O192" s="75"/>
      <c r="P192" s="75"/>
      <c r="Q192" s="75"/>
      <c r="R192" s="75"/>
      <c r="S192" s="75"/>
      <c r="T192" s="75"/>
    </row>
    <row r="193" spans="1:20" x14ac:dyDescent="0.35">
      <c r="A193" s="75"/>
      <c r="B193" s="75"/>
      <c r="C193" s="75"/>
      <c r="D193" s="75"/>
      <c r="E193" s="75"/>
      <c r="F193" s="75"/>
      <c r="G193" s="75"/>
      <c r="H193" s="75"/>
      <c r="I193" s="75"/>
      <c r="J193" s="75"/>
      <c r="K193" s="75"/>
      <c r="L193" s="75"/>
      <c r="M193" s="75"/>
      <c r="N193" s="75"/>
      <c r="O193" s="75"/>
      <c r="P193" s="75"/>
      <c r="Q193" s="75"/>
      <c r="R193" s="75"/>
      <c r="S193" s="75"/>
      <c r="T193" s="75"/>
    </row>
    <row r="194" spans="1:20" x14ac:dyDescent="0.35">
      <c r="A194" s="75"/>
      <c r="B194" s="75"/>
      <c r="C194" s="75"/>
      <c r="D194" s="75"/>
      <c r="E194" s="75"/>
      <c r="F194" s="75"/>
      <c r="G194" s="75"/>
      <c r="H194" s="75"/>
      <c r="I194" s="75"/>
      <c r="J194" s="75"/>
      <c r="K194" s="75"/>
      <c r="L194" s="75"/>
      <c r="M194" s="75"/>
      <c r="N194" s="75"/>
      <c r="O194" s="75"/>
      <c r="P194" s="75"/>
      <c r="Q194" s="75"/>
      <c r="R194" s="75"/>
      <c r="S194" s="75"/>
      <c r="T194" s="75"/>
    </row>
    <row r="195" spans="1:20" x14ac:dyDescent="0.35">
      <c r="A195" s="75"/>
      <c r="B195" s="75"/>
      <c r="C195" s="75"/>
      <c r="D195" s="75"/>
      <c r="E195" s="75"/>
      <c r="F195" s="75"/>
      <c r="G195" s="75"/>
      <c r="H195" s="75"/>
      <c r="I195" s="75"/>
      <c r="J195" s="75"/>
      <c r="K195" s="75"/>
      <c r="L195" s="75"/>
      <c r="M195" s="75"/>
      <c r="N195" s="75"/>
      <c r="O195" s="75"/>
      <c r="P195" s="75"/>
      <c r="Q195" s="75"/>
      <c r="R195" s="75"/>
      <c r="S195" s="75"/>
      <c r="T195" s="75"/>
    </row>
    <row r="196" spans="1:20" x14ac:dyDescent="0.35">
      <c r="A196" s="75"/>
      <c r="B196" s="75"/>
      <c r="C196" s="75"/>
      <c r="D196" s="75"/>
      <c r="E196" s="75"/>
      <c r="F196" s="75"/>
      <c r="G196" s="75"/>
      <c r="H196" s="75"/>
      <c r="I196" s="75"/>
      <c r="J196" s="75"/>
      <c r="K196" s="75"/>
      <c r="L196" s="75"/>
      <c r="M196" s="75"/>
      <c r="N196" s="75"/>
      <c r="O196" s="75"/>
      <c r="P196" s="75"/>
      <c r="Q196" s="75"/>
      <c r="R196" s="75"/>
      <c r="S196" s="75"/>
      <c r="T196" s="75"/>
    </row>
    <row r="197" spans="1:20" x14ac:dyDescent="0.35">
      <c r="A197" s="75"/>
      <c r="B197" s="75"/>
      <c r="C197" s="75"/>
      <c r="D197" s="75"/>
      <c r="E197" s="75"/>
      <c r="F197" s="75"/>
      <c r="G197" s="75"/>
      <c r="H197" s="75"/>
      <c r="I197" s="75"/>
      <c r="J197" s="75"/>
      <c r="K197" s="75"/>
      <c r="L197" s="75"/>
      <c r="M197" s="75"/>
      <c r="N197" s="75"/>
      <c r="O197" s="75"/>
      <c r="P197" s="75"/>
      <c r="Q197" s="75"/>
      <c r="R197" s="75"/>
      <c r="S197" s="75"/>
      <c r="T197" s="75"/>
    </row>
    <row r="198" spans="1:20" x14ac:dyDescent="0.35">
      <c r="A198" s="28"/>
      <c r="B198" s="28"/>
      <c r="C198" s="28"/>
      <c r="D198" s="75"/>
      <c r="E198" s="75"/>
      <c r="F198" s="75"/>
      <c r="G198" s="75"/>
      <c r="H198" s="75"/>
      <c r="I198" s="75"/>
      <c r="J198" s="75"/>
      <c r="K198" s="75"/>
      <c r="L198" s="75"/>
      <c r="M198" s="75"/>
      <c r="N198" s="75"/>
      <c r="O198" s="75"/>
      <c r="P198" s="75"/>
      <c r="Q198" s="75"/>
      <c r="R198" s="75"/>
      <c r="S198" s="75"/>
    </row>
    <row r="199" spans="1:20" x14ac:dyDescent="0.35">
      <c r="A199" s="28"/>
      <c r="B199" s="28"/>
      <c r="C199" s="28"/>
      <c r="D199" s="34"/>
      <c r="E199" s="34"/>
      <c r="F199" s="34"/>
      <c r="G199" s="34"/>
      <c r="H199" s="34"/>
      <c r="I199" s="34"/>
      <c r="J199" s="34"/>
      <c r="K199" s="34"/>
      <c r="L199" s="34"/>
      <c r="M199" s="34"/>
      <c r="N199" s="34"/>
      <c r="O199" s="34"/>
      <c r="P199" s="34"/>
      <c r="Q199" s="34"/>
      <c r="R199" s="34"/>
      <c r="S199" s="34"/>
    </row>
    <row r="200" spans="1:20" x14ac:dyDescent="0.35">
      <c r="B200" s="28"/>
      <c r="C200" s="28"/>
      <c r="D200" s="76"/>
      <c r="E200" s="76"/>
      <c r="F200" s="76"/>
      <c r="G200" s="76"/>
      <c r="H200" s="76"/>
      <c r="I200" s="76"/>
      <c r="J200" s="76"/>
      <c r="K200" s="76"/>
      <c r="L200" s="76"/>
      <c r="M200" s="76"/>
      <c r="N200" s="76"/>
      <c r="O200" s="76"/>
      <c r="P200" s="76"/>
      <c r="Q200" s="76"/>
      <c r="R200" s="76"/>
      <c r="S200" s="77"/>
    </row>
    <row r="201" spans="1:20" x14ac:dyDescent="0.35">
      <c r="B201" s="28"/>
      <c r="C201" s="28"/>
      <c r="D201" s="76"/>
      <c r="E201" s="76"/>
      <c r="F201" s="76"/>
      <c r="G201" s="76"/>
      <c r="H201" s="76"/>
      <c r="I201" s="76"/>
      <c r="J201" s="76"/>
      <c r="K201" s="76"/>
      <c r="L201" s="76"/>
      <c r="M201" s="76"/>
      <c r="N201" s="76"/>
      <c r="O201" s="76"/>
      <c r="P201" s="76"/>
      <c r="Q201" s="76"/>
      <c r="R201" s="76"/>
      <c r="S201" s="77"/>
    </row>
    <row r="202" spans="1:20" x14ac:dyDescent="0.35">
      <c r="B202" s="28"/>
      <c r="C202" s="28"/>
      <c r="D202" s="76"/>
      <c r="E202" s="76"/>
      <c r="F202" s="76"/>
      <c r="G202" s="76"/>
      <c r="H202" s="76"/>
      <c r="I202" s="76"/>
      <c r="J202" s="76"/>
      <c r="K202" s="76"/>
      <c r="L202" s="76"/>
      <c r="M202" s="76"/>
      <c r="N202" s="76"/>
      <c r="O202" s="76"/>
      <c r="P202" s="76"/>
      <c r="Q202" s="76"/>
      <c r="R202" s="76"/>
      <c r="S202" s="77"/>
    </row>
    <row r="203" spans="1:20" x14ac:dyDescent="0.35">
      <c r="A203" s="28"/>
      <c r="B203" s="28"/>
      <c r="C203" s="28"/>
      <c r="D203" s="76"/>
      <c r="E203" s="76"/>
      <c r="F203" s="76"/>
      <c r="G203" s="76"/>
      <c r="H203" s="76"/>
      <c r="I203" s="76"/>
      <c r="J203" s="76"/>
      <c r="K203" s="76"/>
      <c r="L203" s="76"/>
      <c r="M203" s="76"/>
      <c r="N203" s="76"/>
      <c r="O203" s="76"/>
      <c r="P203" s="76"/>
      <c r="Q203" s="76"/>
      <c r="R203" s="76"/>
      <c r="S203" s="77"/>
    </row>
    <row r="206" spans="1:20" x14ac:dyDescent="0.35">
      <c r="A206" s="28"/>
      <c r="B206" s="28"/>
      <c r="C206" s="28"/>
      <c r="D206" s="76"/>
      <c r="E206" s="76"/>
      <c r="F206" s="76"/>
      <c r="G206" s="76"/>
      <c r="H206" s="76"/>
      <c r="I206" s="76"/>
      <c r="J206" s="76"/>
      <c r="K206" s="76"/>
      <c r="L206" s="76"/>
      <c r="M206" s="76"/>
      <c r="N206" s="76"/>
      <c r="O206" s="76"/>
      <c r="P206" s="76"/>
      <c r="Q206" s="76"/>
      <c r="R206" s="76"/>
      <c r="S206" s="77"/>
    </row>
    <row r="207" spans="1:20" x14ac:dyDescent="0.35">
      <c r="A207" s="28"/>
      <c r="B207" s="28"/>
      <c r="C207" s="28"/>
      <c r="D207" s="76"/>
      <c r="E207" s="76"/>
      <c r="F207" s="76"/>
      <c r="G207" s="76"/>
      <c r="H207" s="76"/>
      <c r="I207" s="76"/>
      <c r="J207" s="76"/>
      <c r="K207" s="76"/>
      <c r="L207" s="76"/>
      <c r="M207" s="76"/>
      <c r="N207" s="76"/>
      <c r="O207" s="76"/>
      <c r="P207" s="76"/>
      <c r="Q207" s="76"/>
      <c r="R207" s="76"/>
      <c r="S207" s="77"/>
    </row>
    <row r="208" spans="1:20" x14ac:dyDescent="0.35">
      <c r="A208" s="28"/>
      <c r="B208" s="28"/>
      <c r="C208" s="28"/>
      <c r="D208" s="76"/>
      <c r="E208" s="76"/>
      <c r="F208" s="76"/>
      <c r="G208" s="76"/>
      <c r="H208" s="76"/>
      <c r="I208" s="76"/>
      <c r="J208" s="76"/>
      <c r="K208" s="76"/>
      <c r="L208" s="76"/>
      <c r="M208" s="76"/>
      <c r="N208" s="76"/>
      <c r="O208" s="76"/>
      <c r="P208" s="76"/>
      <c r="Q208" s="76"/>
      <c r="R208" s="76"/>
      <c r="S208" s="77"/>
    </row>
    <row r="209" spans="1:19" x14ac:dyDescent="0.35">
      <c r="A209" s="28"/>
      <c r="B209" s="28"/>
      <c r="C209" s="28"/>
      <c r="D209" s="34"/>
      <c r="E209" s="34"/>
      <c r="F209" s="34"/>
      <c r="G209" s="34"/>
      <c r="H209" s="34"/>
      <c r="I209" s="34"/>
      <c r="J209" s="34"/>
      <c r="K209" s="34"/>
      <c r="L209" s="34"/>
      <c r="M209" s="34"/>
      <c r="N209" s="34"/>
      <c r="O209" s="34"/>
      <c r="P209" s="34"/>
      <c r="Q209" s="34"/>
      <c r="R209" s="34"/>
      <c r="S209" s="75"/>
    </row>
    <row r="210" spans="1:19" x14ac:dyDescent="0.35">
      <c r="A210" s="28"/>
      <c r="B210" s="28"/>
      <c r="C210" s="28"/>
      <c r="D210" s="34"/>
      <c r="E210" s="34"/>
      <c r="F210" s="34"/>
      <c r="G210" s="34"/>
      <c r="H210" s="34"/>
      <c r="I210" s="34"/>
      <c r="J210" s="34"/>
      <c r="K210" s="34"/>
      <c r="L210" s="34"/>
      <c r="M210" s="34"/>
      <c r="N210" s="34"/>
      <c r="O210" s="34"/>
      <c r="P210" s="34"/>
      <c r="Q210" s="34"/>
      <c r="R210" s="34"/>
      <c r="S210" s="75"/>
    </row>
    <row r="211" spans="1:19" x14ac:dyDescent="0.35">
      <c r="A211" s="28"/>
      <c r="B211" s="28"/>
      <c r="C211" s="28"/>
      <c r="D211" s="34"/>
      <c r="E211" s="34"/>
      <c r="F211" s="34"/>
      <c r="G211" s="34"/>
      <c r="H211" s="34"/>
      <c r="I211" s="34"/>
      <c r="J211" s="34"/>
      <c r="K211" s="34"/>
      <c r="L211" s="34"/>
      <c r="M211" s="34"/>
      <c r="N211" s="34"/>
      <c r="O211" s="34"/>
      <c r="P211" s="34"/>
      <c r="Q211" s="34"/>
      <c r="R211" s="34"/>
      <c r="S211" s="75"/>
    </row>
    <row r="212" spans="1:19" x14ac:dyDescent="0.35">
      <c r="A212" s="28"/>
      <c r="C212" s="28"/>
      <c r="D212" s="34"/>
      <c r="E212" s="34"/>
      <c r="F212" s="34"/>
      <c r="G212" s="34"/>
      <c r="H212" s="34"/>
      <c r="I212" s="34"/>
      <c r="J212" s="34"/>
      <c r="K212" s="34"/>
      <c r="L212" s="34"/>
      <c r="M212" s="34"/>
      <c r="N212" s="34"/>
      <c r="O212" s="34"/>
      <c r="P212" s="34"/>
      <c r="Q212" s="34"/>
      <c r="R212" s="34"/>
      <c r="S212" s="34"/>
    </row>
    <row r="213" spans="1:19" x14ac:dyDescent="0.35">
      <c r="A213" s="28"/>
      <c r="C213" s="28"/>
      <c r="D213" s="34"/>
      <c r="E213" s="34"/>
      <c r="F213" s="34"/>
      <c r="G213" s="34"/>
      <c r="H213" s="34"/>
      <c r="I213" s="34"/>
      <c r="J213" s="34"/>
      <c r="K213" s="34"/>
      <c r="L213" s="34"/>
      <c r="M213" s="34"/>
      <c r="N213" s="34"/>
      <c r="O213" s="34"/>
      <c r="P213" s="34"/>
      <c r="Q213" s="34"/>
      <c r="R213" s="34"/>
      <c r="S213" s="34"/>
    </row>
    <row r="214" spans="1:19" x14ac:dyDescent="0.35">
      <c r="A214" s="28"/>
      <c r="C214" s="78"/>
      <c r="D214" s="76"/>
      <c r="E214" s="76"/>
      <c r="F214" s="76"/>
      <c r="G214" s="76"/>
      <c r="H214" s="76"/>
      <c r="I214" s="76"/>
      <c r="J214" s="76"/>
      <c r="K214" s="76"/>
      <c r="L214" s="76"/>
      <c r="M214" s="76"/>
      <c r="N214" s="76"/>
      <c r="O214" s="76"/>
      <c r="P214" s="76"/>
      <c r="Q214" s="76"/>
      <c r="R214" s="76"/>
      <c r="S214" s="76"/>
    </row>
    <row r="215" spans="1:19" x14ac:dyDescent="0.35">
      <c r="A215" s="28"/>
      <c r="C215" s="28"/>
      <c r="D215" s="34"/>
      <c r="E215" s="34"/>
      <c r="F215" s="34"/>
      <c r="G215" s="34"/>
      <c r="H215" s="34"/>
      <c r="I215" s="34"/>
      <c r="J215" s="34"/>
      <c r="K215" s="34"/>
      <c r="L215" s="34"/>
      <c r="M215" s="34"/>
      <c r="N215" s="34"/>
      <c r="O215" s="34"/>
      <c r="P215" s="34"/>
      <c r="Q215" s="34"/>
      <c r="R215" s="34"/>
      <c r="S215" s="34"/>
    </row>
    <row r="216" spans="1:19" x14ac:dyDescent="0.35">
      <c r="A216" s="28"/>
      <c r="C216" s="28"/>
      <c r="D216" s="76"/>
      <c r="E216" s="76"/>
      <c r="F216" s="76"/>
      <c r="G216" s="76"/>
      <c r="H216" s="76"/>
      <c r="I216" s="76"/>
      <c r="J216" s="76"/>
      <c r="K216" s="76"/>
      <c r="L216" s="76"/>
      <c r="M216" s="76"/>
      <c r="N216" s="76"/>
      <c r="O216" s="76"/>
      <c r="P216" s="76"/>
      <c r="Q216" s="76"/>
      <c r="R216" s="76"/>
      <c r="S216" s="77"/>
    </row>
    <row r="217" spans="1:19" x14ac:dyDescent="0.35">
      <c r="A217" s="28"/>
      <c r="C217" s="28"/>
      <c r="D217" s="34"/>
      <c r="E217" s="34"/>
      <c r="F217" s="34"/>
      <c r="G217" s="34"/>
      <c r="H217" s="34"/>
      <c r="I217" s="34"/>
      <c r="J217" s="34"/>
      <c r="K217" s="34"/>
      <c r="L217" s="34"/>
      <c r="M217" s="34"/>
      <c r="N217" s="34"/>
      <c r="O217" s="34"/>
      <c r="P217" s="34"/>
      <c r="Q217" s="34"/>
      <c r="R217" s="34"/>
      <c r="S217" s="34"/>
    </row>
    <row r="218" spans="1:19" x14ac:dyDescent="0.35">
      <c r="A218" s="28"/>
      <c r="C218" s="78"/>
      <c r="D218" s="76"/>
      <c r="E218" s="76"/>
      <c r="F218" s="76"/>
      <c r="G218" s="76"/>
      <c r="H218" s="76"/>
      <c r="I218" s="76"/>
      <c r="J218" s="76"/>
      <c r="K218" s="76"/>
      <c r="L218" s="76"/>
      <c r="M218" s="76"/>
      <c r="N218" s="76"/>
      <c r="O218" s="76"/>
      <c r="P218" s="76"/>
      <c r="Q218" s="76"/>
      <c r="R218" s="76"/>
      <c r="S218" s="76"/>
    </row>
    <row r="219" spans="1:19" x14ac:dyDescent="0.35">
      <c r="A219" s="28"/>
      <c r="C219" s="78"/>
      <c r="D219" s="76"/>
      <c r="E219" s="76"/>
      <c r="F219" s="76"/>
      <c r="G219" s="76"/>
      <c r="H219" s="76"/>
      <c r="I219" s="76"/>
      <c r="J219" s="76"/>
      <c r="K219" s="76"/>
      <c r="L219" s="76"/>
      <c r="M219" s="76"/>
      <c r="N219" s="76"/>
      <c r="O219" s="76"/>
      <c r="P219" s="76"/>
      <c r="Q219" s="76"/>
      <c r="R219" s="76"/>
      <c r="S219" s="76"/>
    </row>
    <row r="220" spans="1:19" x14ac:dyDescent="0.35">
      <c r="A220" s="28"/>
      <c r="C220" s="28"/>
      <c r="D220" s="34"/>
      <c r="E220" s="34"/>
      <c r="F220" s="34"/>
      <c r="G220" s="34"/>
      <c r="H220" s="34"/>
      <c r="I220" s="34"/>
      <c r="J220" s="34"/>
      <c r="K220" s="34"/>
      <c r="L220" s="34"/>
      <c r="M220" s="34"/>
      <c r="N220" s="34"/>
      <c r="O220" s="34"/>
      <c r="P220" s="34"/>
      <c r="Q220" s="34"/>
      <c r="R220" s="34"/>
      <c r="S220" s="34"/>
    </row>
    <row r="221" spans="1:19" x14ac:dyDescent="0.35">
      <c r="A221" s="28"/>
      <c r="C221" s="28"/>
      <c r="D221" s="34"/>
      <c r="E221" s="34"/>
      <c r="F221" s="34"/>
      <c r="G221" s="34"/>
      <c r="H221" s="34"/>
      <c r="I221" s="34"/>
      <c r="J221" s="34"/>
      <c r="K221" s="34"/>
      <c r="L221" s="34"/>
      <c r="M221" s="34"/>
      <c r="N221" s="34"/>
      <c r="O221" s="34"/>
      <c r="P221" s="34"/>
      <c r="Q221" s="34"/>
      <c r="R221" s="34"/>
      <c r="S221" s="34"/>
    </row>
    <row r="222" spans="1:19" x14ac:dyDescent="0.35">
      <c r="A222" s="28"/>
      <c r="C222" s="78"/>
      <c r="D222" s="76"/>
      <c r="E222" s="76"/>
      <c r="F222" s="76"/>
      <c r="G222" s="76"/>
      <c r="H222" s="76"/>
      <c r="I222" s="76"/>
      <c r="J222" s="76"/>
      <c r="K222" s="76"/>
      <c r="L222" s="76"/>
      <c r="M222" s="76"/>
      <c r="N222" s="76"/>
      <c r="O222" s="76"/>
      <c r="P222" s="76"/>
      <c r="Q222" s="76"/>
      <c r="R222" s="76"/>
      <c r="S222" s="76"/>
    </row>
    <row r="223" spans="1:19" x14ac:dyDescent="0.35">
      <c r="A223" s="28"/>
      <c r="C223" s="28"/>
      <c r="D223" s="34"/>
      <c r="E223" s="34"/>
      <c r="F223" s="34"/>
      <c r="G223" s="34"/>
      <c r="H223" s="34"/>
      <c r="I223" s="34"/>
      <c r="J223" s="34"/>
      <c r="K223" s="34"/>
      <c r="L223" s="34"/>
      <c r="M223" s="34"/>
      <c r="N223" s="34"/>
      <c r="O223" s="34"/>
      <c r="P223" s="34"/>
      <c r="Q223" s="34"/>
      <c r="R223" s="34"/>
      <c r="S223" s="34"/>
    </row>
    <row r="224" spans="1:19" x14ac:dyDescent="0.35">
      <c r="A224" s="28"/>
      <c r="C224" s="28"/>
      <c r="D224" s="34"/>
      <c r="E224" s="34"/>
      <c r="F224" s="34"/>
      <c r="G224" s="34"/>
      <c r="H224" s="34"/>
      <c r="I224" s="34"/>
      <c r="J224" s="34"/>
      <c r="K224" s="34"/>
      <c r="L224" s="34"/>
      <c r="M224" s="34"/>
      <c r="N224" s="34"/>
      <c r="O224" s="34"/>
      <c r="P224" s="34"/>
      <c r="Q224" s="34"/>
      <c r="R224" s="34"/>
      <c r="S224" s="34"/>
    </row>
    <row r="225" spans="1:19" x14ac:dyDescent="0.35">
      <c r="A225" s="28"/>
      <c r="C225" s="28"/>
      <c r="D225" s="34"/>
      <c r="E225" s="34"/>
      <c r="F225" s="34"/>
      <c r="G225" s="34"/>
      <c r="H225" s="34"/>
      <c r="I225" s="34"/>
      <c r="J225" s="34"/>
      <c r="K225" s="34"/>
      <c r="L225" s="34"/>
      <c r="M225" s="34"/>
      <c r="N225" s="34"/>
      <c r="O225" s="34"/>
      <c r="P225" s="34"/>
      <c r="Q225" s="34"/>
      <c r="R225" s="34"/>
      <c r="S225" s="34"/>
    </row>
    <row r="226" spans="1:19" x14ac:dyDescent="0.35">
      <c r="A226" s="28"/>
      <c r="C226" s="28"/>
      <c r="D226" s="34"/>
      <c r="E226" s="34"/>
      <c r="F226" s="34"/>
      <c r="G226" s="34"/>
      <c r="H226" s="34"/>
      <c r="I226" s="34"/>
      <c r="J226" s="34"/>
      <c r="K226" s="34"/>
      <c r="L226" s="34"/>
      <c r="M226" s="34"/>
      <c r="N226" s="34"/>
      <c r="O226" s="34"/>
      <c r="P226" s="34"/>
      <c r="Q226" s="34"/>
      <c r="R226" s="34"/>
      <c r="S226" s="34"/>
    </row>
    <row r="227" spans="1:19" x14ac:dyDescent="0.35">
      <c r="A227" s="28"/>
      <c r="C227" s="28"/>
      <c r="D227" s="34"/>
      <c r="E227" s="34"/>
      <c r="F227" s="34"/>
      <c r="G227" s="34"/>
      <c r="H227" s="34"/>
      <c r="I227" s="34"/>
      <c r="J227" s="34"/>
      <c r="K227" s="34"/>
      <c r="L227" s="34"/>
      <c r="M227" s="34"/>
      <c r="N227" s="34"/>
      <c r="O227" s="34"/>
      <c r="P227" s="34"/>
      <c r="Q227" s="34"/>
      <c r="R227" s="34"/>
      <c r="S227" s="34"/>
    </row>
    <row r="228" spans="1:19" x14ac:dyDescent="0.35">
      <c r="A228" s="28"/>
      <c r="C228" s="78"/>
      <c r="D228" s="76"/>
      <c r="E228" s="76"/>
      <c r="F228" s="76"/>
      <c r="G228" s="76"/>
      <c r="H228" s="76"/>
      <c r="I228" s="76"/>
      <c r="J228" s="76"/>
      <c r="K228" s="76"/>
      <c r="L228" s="76"/>
      <c r="M228" s="76"/>
      <c r="N228" s="76"/>
      <c r="O228" s="76"/>
      <c r="P228" s="76"/>
      <c r="Q228" s="76"/>
      <c r="R228" s="76"/>
      <c r="S228" s="76"/>
    </row>
    <row r="229" spans="1:19" x14ac:dyDescent="0.35">
      <c r="A229" s="28"/>
      <c r="C229" s="78"/>
      <c r="D229" s="76"/>
      <c r="E229" s="76"/>
      <c r="F229" s="76"/>
      <c r="G229" s="76"/>
      <c r="H229" s="76"/>
      <c r="I229" s="76"/>
      <c r="J229" s="76"/>
      <c r="K229" s="76"/>
      <c r="L229" s="76"/>
      <c r="M229" s="76"/>
      <c r="N229" s="76"/>
      <c r="O229" s="76"/>
      <c r="P229" s="76"/>
      <c r="Q229" s="76"/>
      <c r="R229" s="76"/>
      <c r="S229" s="76"/>
    </row>
    <row r="230" spans="1:19" x14ac:dyDescent="0.35">
      <c r="A230" s="28"/>
      <c r="C230" s="78"/>
      <c r="D230" s="76"/>
      <c r="E230" s="76"/>
      <c r="F230" s="76"/>
      <c r="G230" s="76"/>
      <c r="H230" s="76"/>
      <c r="I230" s="76"/>
      <c r="J230" s="76"/>
      <c r="K230" s="76"/>
      <c r="L230" s="76"/>
      <c r="M230" s="76"/>
      <c r="N230" s="76"/>
      <c r="O230" s="76"/>
      <c r="P230" s="76"/>
      <c r="Q230" s="76"/>
      <c r="R230" s="76"/>
      <c r="S230" s="76"/>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28"/>
      <c r="S232" s="75"/>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78"/>
      <c r="D234" s="76"/>
      <c r="E234" s="76"/>
      <c r="F234" s="76"/>
      <c r="G234" s="76"/>
      <c r="H234" s="76"/>
      <c r="I234" s="76"/>
      <c r="J234" s="76"/>
      <c r="K234" s="76"/>
      <c r="L234" s="76"/>
      <c r="M234" s="76"/>
      <c r="N234" s="76"/>
      <c r="O234" s="76"/>
      <c r="P234" s="76"/>
      <c r="Q234" s="76"/>
      <c r="R234" s="76"/>
      <c r="S234" s="75"/>
    </row>
    <row r="235" spans="1:19" x14ac:dyDescent="0.35">
      <c r="A235" s="28"/>
      <c r="C235" s="28"/>
      <c r="D235" s="35"/>
      <c r="E235" s="35"/>
      <c r="F235" s="35"/>
      <c r="G235" s="35"/>
      <c r="H235" s="35"/>
      <c r="I235" s="35"/>
      <c r="J235" s="35"/>
      <c r="K235" s="35"/>
      <c r="L235" s="35"/>
      <c r="M235" s="35"/>
      <c r="N235" s="35"/>
      <c r="O235" s="35"/>
      <c r="P235" s="35"/>
      <c r="Q235" s="35"/>
      <c r="R235" s="35"/>
      <c r="S235" s="75"/>
    </row>
    <row r="236" spans="1:19" x14ac:dyDescent="0.35">
      <c r="A236" s="28"/>
      <c r="C236" s="28"/>
      <c r="D236" s="35"/>
      <c r="E236" s="35"/>
      <c r="F236" s="35"/>
      <c r="G236" s="35"/>
      <c r="H236" s="35"/>
      <c r="I236" s="35"/>
      <c r="J236" s="35"/>
      <c r="K236" s="35"/>
      <c r="L236" s="35"/>
      <c r="M236" s="35"/>
      <c r="N236" s="35"/>
      <c r="O236" s="35"/>
      <c r="P236" s="35"/>
      <c r="Q236" s="35"/>
      <c r="R236" s="35"/>
      <c r="S236" s="75"/>
    </row>
    <row r="237" spans="1:19" x14ac:dyDescent="0.35">
      <c r="A237" s="28"/>
      <c r="C237" s="28"/>
      <c r="D237" s="35"/>
      <c r="E237" s="35"/>
      <c r="F237" s="35"/>
      <c r="G237" s="35"/>
      <c r="H237" s="35"/>
      <c r="I237" s="35"/>
      <c r="J237" s="35"/>
      <c r="K237" s="35"/>
      <c r="L237" s="35"/>
      <c r="M237" s="35"/>
      <c r="N237" s="35"/>
      <c r="O237" s="35"/>
      <c r="P237" s="35"/>
      <c r="Q237" s="35"/>
      <c r="R237" s="35"/>
      <c r="S237" s="75"/>
    </row>
    <row r="238" spans="1:19" x14ac:dyDescent="0.35">
      <c r="A238" s="28"/>
      <c r="C238" s="28"/>
      <c r="D238" s="35"/>
      <c r="E238" s="35"/>
      <c r="F238" s="35"/>
      <c r="G238" s="35"/>
      <c r="H238" s="35"/>
      <c r="I238" s="35"/>
      <c r="J238" s="35"/>
      <c r="K238" s="35"/>
      <c r="L238" s="35"/>
      <c r="M238" s="35"/>
      <c r="N238" s="35"/>
      <c r="O238" s="35"/>
      <c r="P238" s="35"/>
      <c r="Q238" s="35"/>
      <c r="R238" s="35"/>
      <c r="S238" s="35"/>
    </row>
    <row r="239" spans="1:19" x14ac:dyDescent="0.35">
      <c r="A239" s="28"/>
      <c r="C239" s="28"/>
      <c r="D239" s="35"/>
      <c r="E239" s="35"/>
      <c r="F239" s="35"/>
      <c r="G239" s="35"/>
      <c r="H239" s="35"/>
      <c r="I239" s="35"/>
      <c r="J239" s="35"/>
      <c r="K239" s="35"/>
      <c r="L239" s="35"/>
      <c r="M239" s="35"/>
      <c r="N239" s="35"/>
      <c r="O239" s="35"/>
      <c r="P239" s="35"/>
      <c r="Q239" s="35"/>
      <c r="R239" s="35"/>
      <c r="S239" s="35"/>
    </row>
    <row r="240" spans="1:19" x14ac:dyDescent="0.35">
      <c r="A240" s="28"/>
      <c r="C240" s="28"/>
      <c r="D240" s="35"/>
      <c r="E240" s="35"/>
      <c r="F240" s="35"/>
      <c r="G240" s="35"/>
      <c r="H240" s="35"/>
      <c r="I240" s="35"/>
      <c r="J240" s="35"/>
      <c r="K240" s="35"/>
      <c r="L240" s="35"/>
      <c r="M240" s="35"/>
      <c r="N240" s="35"/>
      <c r="O240" s="35"/>
      <c r="P240" s="35"/>
      <c r="Q240" s="35"/>
      <c r="R240" s="35"/>
      <c r="S240" s="75"/>
    </row>
    <row r="241" spans="1:19" x14ac:dyDescent="0.35">
      <c r="A241" s="28"/>
      <c r="C241" s="28"/>
      <c r="D241" s="35"/>
      <c r="E241" s="35"/>
      <c r="F241" s="35"/>
      <c r="G241" s="35"/>
      <c r="H241" s="35"/>
      <c r="I241" s="35"/>
      <c r="J241" s="35"/>
      <c r="K241" s="35"/>
      <c r="L241" s="35"/>
      <c r="M241" s="35"/>
      <c r="N241" s="35"/>
      <c r="O241" s="35"/>
      <c r="P241" s="35"/>
      <c r="Q241" s="35"/>
      <c r="R241" s="35"/>
      <c r="S241" s="75"/>
    </row>
    <row r="242" spans="1:19" x14ac:dyDescent="0.35">
      <c r="A242" s="28"/>
      <c r="C242" s="28"/>
      <c r="D242" s="79"/>
      <c r="E242" s="79"/>
      <c r="F242" s="79"/>
      <c r="G242" s="79"/>
      <c r="H242" s="79"/>
      <c r="I242" s="79"/>
      <c r="J242" s="79"/>
      <c r="K242" s="79"/>
      <c r="L242" s="79"/>
      <c r="M242" s="79"/>
      <c r="N242" s="79"/>
      <c r="O242" s="79"/>
      <c r="P242" s="79"/>
      <c r="Q242" s="79"/>
      <c r="R242" s="79"/>
      <c r="S242" s="75"/>
    </row>
    <row r="243" spans="1:19" x14ac:dyDescent="0.35">
      <c r="A243" s="28"/>
      <c r="C243" s="28"/>
      <c r="D243" s="35"/>
      <c r="E243" s="35"/>
      <c r="F243" s="35"/>
      <c r="G243" s="35"/>
      <c r="H243" s="35"/>
      <c r="I243" s="35"/>
      <c r="J243" s="35"/>
      <c r="K243" s="35"/>
      <c r="L243" s="35"/>
      <c r="M243" s="35"/>
      <c r="N243" s="35"/>
      <c r="O243" s="35"/>
      <c r="P243" s="35"/>
      <c r="Q243" s="35"/>
      <c r="R243" s="35"/>
      <c r="S243" s="75"/>
    </row>
    <row r="244" spans="1:19" x14ac:dyDescent="0.35">
      <c r="A244" s="28"/>
      <c r="C244" s="28"/>
      <c r="D244" s="34"/>
      <c r="E244" s="34"/>
      <c r="F244" s="34"/>
      <c r="G244" s="34"/>
      <c r="H244" s="34"/>
      <c r="I244" s="34"/>
      <c r="J244" s="34"/>
      <c r="K244" s="34"/>
      <c r="L244" s="34"/>
      <c r="M244" s="34"/>
      <c r="N244" s="34"/>
      <c r="O244" s="34"/>
      <c r="P244" s="34"/>
      <c r="Q244" s="34"/>
      <c r="R244" s="34"/>
      <c r="S244" s="75"/>
    </row>
    <row r="245" spans="1:19" x14ac:dyDescent="0.35">
      <c r="A245" s="28"/>
      <c r="C245" s="28"/>
      <c r="D245" s="34"/>
      <c r="E245" s="34"/>
      <c r="F245" s="34"/>
      <c r="G245" s="34"/>
      <c r="H245" s="34"/>
      <c r="I245" s="34"/>
      <c r="J245" s="34"/>
      <c r="K245" s="34"/>
      <c r="L245" s="34"/>
      <c r="M245" s="34"/>
      <c r="N245" s="34"/>
      <c r="O245" s="34"/>
      <c r="P245" s="34"/>
      <c r="Q245" s="34"/>
      <c r="R245" s="34"/>
      <c r="S245" s="75"/>
    </row>
    <row r="246" spans="1:19" x14ac:dyDescent="0.35">
      <c r="A246" s="28"/>
      <c r="C246" s="28"/>
      <c r="D246" s="34"/>
      <c r="E246" s="34"/>
      <c r="F246" s="34"/>
      <c r="G246" s="34"/>
      <c r="H246" s="34"/>
      <c r="I246" s="34"/>
      <c r="J246" s="34"/>
      <c r="K246" s="34"/>
      <c r="L246" s="34"/>
      <c r="M246" s="34"/>
      <c r="N246" s="34"/>
      <c r="O246" s="34"/>
      <c r="P246" s="34"/>
      <c r="Q246" s="34"/>
      <c r="R246" s="34"/>
      <c r="S246" s="75"/>
    </row>
    <row r="247" spans="1:19" x14ac:dyDescent="0.35">
      <c r="A247" s="28"/>
      <c r="C247" s="28"/>
      <c r="D247" s="35"/>
      <c r="E247" s="35"/>
      <c r="F247" s="35"/>
      <c r="G247" s="35"/>
      <c r="H247" s="35"/>
      <c r="I247" s="35"/>
      <c r="J247" s="35"/>
      <c r="K247" s="35"/>
      <c r="L247" s="35"/>
      <c r="M247" s="35"/>
      <c r="N247" s="35"/>
      <c r="O247" s="35"/>
      <c r="P247" s="35"/>
      <c r="Q247" s="35"/>
      <c r="R247" s="35"/>
      <c r="S247" s="79"/>
    </row>
    <row r="248" spans="1:19" x14ac:dyDescent="0.35">
      <c r="A248" s="28"/>
      <c r="C248" s="28"/>
      <c r="D248" s="34"/>
      <c r="E248" s="34"/>
      <c r="F248" s="34"/>
      <c r="G248" s="34"/>
      <c r="H248" s="34"/>
      <c r="I248" s="34"/>
      <c r="J248" s="34"/>
      <c r="K248" s="34"/>
      <c r="L248" s="34"/>
      <c r="M248" s="34"/>
      <c r="N248" s="34"/>
      <c r="O248" s="34"/>
      <c r="P248" s="34"/>
      <c r="Q248" s="34"/>
      <c r="R248" s="34"/>
      <c r="S248" s="75"/>
    </row>
    <row r="249" spans="1:19" x14ac:dyDescent="0.35">
      <c r="A249" s="28"/>
      <c r="C249" s="28"/>
      <c r="D249" s="34"/>
      <c r="E249" s="34"/>
      <c r="F249" s="34"/>
      <c r="G249" s="34"/>
      <c r="H249" s="34"/>
      <c r="I249" s="34"/>
      <c r="J249" s="34"/>
      <c r="K249" s="34"/>
      <c r="L249" s="34"/>
      <c r="M249" s="34"/>
      <c r="N249" s="34"/>
      <c r="O249" s="34"/>
      <c r="P249" s="34"/>
      <c r="Q249" s="34"/>
      <c r="R249" s="34"/>
      <c r="S249" s="75"/>
    </row>
    <row r="250" spans="1:19" x14ac:dyDescent="0.35">
      <c r="A250" s="28"/>
      <c r="C250" s="28"/>
      <c r="D250" s="75"/>
      <c r="E250" s="75"/>
      <c r="F250" s="75"/>
      <c r="G250" s="75"/>
      <c r="H250" s="75"/>
      <c r="I250" s="75"/>
      <c r="J250" s="75"/>
      <c r="K250" s="75"/>
      <c r="L250" s="75"/>
      <c r="M250" s="75"/>
      <c r="N250" s="75"/>
      <c r="O250" s="75"/>
      <c r="P250" s="75"/>
      <c r="Q250" s="75"/>
      <c r="R250" s="75"/>
      <c r="S250" s="75"/>
    </row>
    <row r="251" spans="1:19" x14ac:dyDescent="0.35">
      <c r="A251" s="28"/>
      <c r="C251" s="28"/>
      <c r="D251" s="34"/>
      <c r="E251" s="34"/>
      <c r="F251" s="34"/>
      <c r="G251" s="34"/>
      <c r="H251" s="34"/>
      <c r="I251" s="34"/>
      <c r="J251" s="34"/>
      <c r="K251" s="34"/>
      <c r="L251" s="34"/>
      <c r="M251" s="34"/>
      <c r="N251" s="34"/>
      <c r="O251" s="34"/>
      <c r="P251" s="34"/>
      <c r="Q251" s="34"/>
      <c r="R251" s="34"/>
      <c r="S251" s="75"/>
    </row>
    <row r="252" spans="1:19" x14ac:dyDescent="0.35">
      <c r="A252" s="28"/>
      <c r="C252" s="28"/>
      <c r="D252" s="34"/>
      <c r="E252" s="34"/>
      <c r="F252" s="34"/>
      <c r="G252" s="34"/>
      <c r="H252" s="34"/>
      <c r="I252" s="34"/>
      <c r="J252" s="34"/>
      <c r="K252" s="34"/>
      <c r="L252" s="34"/>
      <c r="M252" s="34"/>
      <c r="N252" s="34"/>
      <c r="O252" s="34"/>
      <c r="P252" s="34"/>
      <c r="Q252" s="34"/>
      <c r="R252" s="34"/>
      <c r="S252" s="75"/>
    </row>
    <row r="253" spans="1:19" x14ac:dyDescent="0.35">
      <c r="A253" s="28"/>
      <c r="C253" s="28"/>
      <c r="D253" s="34"/>
      <c r="E253" s="34"/>
      <c r="F253" s="34"/>
      <c r="G253" s="34"/>
      <c r="H253" s="34"/>
      <c r="I253" s="34"/>
      <c r="J253" s="34"/>
      <c r="K253" s="34"/>
      <c r="L253" s="34"/>
      <c r="M253" s="34"/>
      <c r="N253" s="34"/>
      <c r="O253" s="34"/>
      <c r="P253" s="34"/>
      <c r="Q253" s="34"/>
      <c r="R253" s="34"/>
      <c r="S253" s="75"/>
    </row>
    <row r="254" spans="1:19" x14ac:dyDescent="0.35">
      <c r="A254" s="28"/>
      <c r="C254" s="28"/>
      <c r="D254" s="34"/>
      <c r="E254" s="34"/>
      <c r="F254" s="34"/>
      <c r="G254" s="34"/>
      <c r="H254" s="34"/>
      <c r="I254" s="34"/>
      <c r="J254" s="34"/>
      <c r="K254" s="34"/>
      <c r="L254" s="34"/>
      <c r="M254" s="34"/>
      <c r="N254" s="34"/>
      <c r="O254" s="34"/>
      <c r="P254" s="34"/>
      <c r="Q254" s="34"/>
      <c r="R254" s="34"/>
      <c r="S254" s="75"/>
    </row>
    <row r="255" spans="1:19" x14ac:dyDescent="0.35">
      <c r="A255" s="28"/>
      <c r="C255" s="28"/>
      <c r="D255" s="34"/>
      <c r="E255" s="34"/>
      <c r="F255" s="34"/>
      <c r="G255" s="34"/>
      <c r="H255" s="34"/>
      <c r="I255" s="34"/>
      <c r="J255" s="34"/>
      <c r="K255" s="34"/>
      <c r="L255" s="34"/>
      <c r="M255" s="34"/>
      <c r="N255" s="34"/>
      <c r="O255" s="34"/>
      <c r="P255" s="34"/>
      <c r="Q255" s="34"/>
      <c r="R255" s="34"/>
      <c r="S255" s="75"/>
    </row>
    <row r="256" spans="1:19" x14ac:dyDescent="0.35">
      <c r="A256" s="28"/>
      <c r="C256" s="28"/>
      <c r="D256" s="34"/>
      <c r="E256" s="34"/>
      <c r="F256" s="34"/>
      <c r="G256" s="34"/>
      <c r="H256" s="34"/>
      <c r="I256" s="34"/>
      <c r="J256" s="34"/>
      <c r="K256" s="34"/>
      <c r="L256" s="34"/>
      <c r="M256" s="34"/>
      <c r="N256" s="34"/>
      <c r="O256" s="34"/>
      <c r="P256" s="34"/>
      <c r="Q256" s="34"/>
      <c r="R256" s="34"/>
      <c r="S256" s="75"/>
    </row>
    <row r="257" spans="1:19" x14ac:dyDescent="0.35">
      <c r="A257" s="28"/>
      <c r="C257" s="28"/>
      <c r="D257" s="34"/>
      <c r="E257" s="34"/>
      <c r="F257" s="34"/>
      <c r="G257" s="34"/>
      <c r="H257" s="34"/>
      <c r="I257" s="34"/>
      <c r="J257" s="34"/>
      <c r="K257" s="34"/>
      <c r="L257" s="34"/>
      <c r="M257" s="34"/>
      <c r="N257" s="34"/>
      <c r="O257" s="34"/>
      <c r="P257" s="34"/>
      <c r="Q257" s="34"/>
      <c r="R257" s="34"/>
      <c r="S257" s="75"/>
    </row>
    <row r="258" spans="1:19" x14ac:dyDescent="0.35">
      <c r="A258" s="28"/>
      <c r="C258" s="28"/>
      <c r="D258" s="34"/>
      <c r="E258" s="34"/>
      <c r="F258" s="34"/>
      <c r="G258" s="34"/>
      <c r="H258" s="34"/>
      <c r="I258" s="34"/>
      <c r="J258" s="34"/>
      <c r="K258" s="34"/>
      <c r="L258" s="34"/>
      <c r="M258" s="34"/>
      <c r="N258" s="34"/>
      <c r="O258" s="34"/>
      <c r="P258" s="34"/>
      <c r="Q258" s="34"/>
      <c r="R258" s="34"/>
      <c r="S258" s="75"/>
    </row>
    <row r="259" spans="1:19" x14ac:dyDescent="0.35">
      <c r="A259" s="28"/>
      <c r="C259" s="28"/>
      <c r="D259" s="34"/>
      <c r="E259" s="34"/>
      <c r="F259" s="34"/>
      <c r="G259" s="34"/>
      <c r="H259" s="34"/>
      <c r="I259" s="34"/>
      <c r="J259" s="34"/>
      <c r="K259" s="34"/>
      <c r="L259" s="34"/>
      <c r="M259" s="34"/>
      <c r="N259" s="34"/>
      <c r="O259" s="34"/>
      <c r="P259" s="34"/>
      <c r="Q259" s="34"/>
      <c r="R259" s="34"/>
      <c r="S259" s="75"/>
    </row>
    <row r="260" spans="1:19" x14ac:dyDescent="0.35">
      <c r="A260" s="28"/>
      <c r="C260" s="28"/>
      <c r="D260" s="34"/>
      <c r="E260" s="34"/>
      <c r="F260" s="34"/>
      <c r="G260" s="34"/>
      <c r="H260" s="34"/>
      <c r="I260" s="34"/>
      <c r="J260" s="34"/>
      <c r="K260" s="34"/>
      <c r="L260" s="34"/>
      <c r="M260" s="34"/>
      <c r="N260" s="34"/>
      <c r="O260" s="34"/>
      <c r="P260" s="34"/>
      <c r="Q260" s="34"/>
      <c r="R260" s="34"/>
      <c r="S260" s="75"/>
    </row>
    <row r="261" spans="1:19" x14ac:dyDescent="0.35">
      <c r="A261" s="28"/>
      <c r="C261" s="28"/>
      <c r="D261" s="34"/>
      <c r="E261" s="34"/>
      <c r="F261" s="34"/>
      <c r="G261" s="34"/>
      <c r="H261" s="34"/>
      <c r="I261" s="34"/>
      <c r="J261" s="34"/>
      <c r="K261" s="34"/>
      <c r="L261" s="34"/>
      <c r="M261" s="34"/>
      <c r="N261" s="34"/>
      <c r="O261" s="34"/>
      <c r="P261" s="34"/>
      <c r="Q261" s="34"/>
      <c r="R261" s="34"/>
      <c r="S261" s="75"/>
    </row>
    <row r="262" spans="1:19" x14ac:dyDescent="0.35">
      <c r="A262" s="28"/>
      <c r="C262" s="28"/>
      <c r="D262" s="34"/>
      <c r="E262" s="34"/>
      <c r="F262" s="34"/>
      <c r="G262" s="34"/>
      <c r="H262" s="34"/>
      <c r="I262" s="34"/>
      <c r="J262" s="34"/>
      <c r="K262" s="34"/>
      <c r="L262" s="34"/>
      <c r="M262" s="34"/>
      <c r="N262" s="34"/>
      <c r="O262" s="34"/>
      <c r="P262" s="34"/>
      <c r="Q262" s="34"/>
      <c r="R262" s="34"/>
      <c r="S262" s="75"/>
    </row>
    <row r="263" spans="1:19" x14ac:dyDescent="0.35">
      <c r="A263" s="28"/>
      <c r="C263" s="28"/>
      <c r="D263" s="34"/>
      <c r="E263" s="34"/>
      <c r="F263" s="34"/>
      <c r="G263" s="34"/>
      <c r="H263" s="34"/>
      <c r="I263" s="34"/>
      <c r="J263" s="34"/>
      <c r="K263" s="34"/>
      <c r="L263" s="34"/>
      <c r="M263" s="34"/>
      <c r="N263" s="34"/>
      <c r="O263" s="34"/>
      <c r="P263" s="34"/>
      <c r="Q263" s="34"/>
      <c r="R263" s="34"/>
      <c r="S263" s="75"/>
    </row>
    <row r="264" spans="1:19" x14ac:dyDescent="0.35">
      <c r="A264" s="28"/>
      <c r="C264" s="28"/>
      <c r="D264" s="34"/>
      <c r="E264" s="34"/>
      <c r="F264" s="34"/>
      <c r="G264" s="34"/>
      <c r="H264" s="34"/>
      <c r="I264" s="34"/>
      <c r="J264" s="34"/>
      <c r="K264" s="34"/>
      <c r="L264" s="34"/>
      <c r="M264" s="34"/>
      <c r="N264" s="34"/>
      <c r="O264" s="34"/>
      <c r="P264" s="34"/>
      <c r="Q264" s="34"/>
      <c r="R264" s="34"/>
      <c r="S264" s="75"/>
    </row>
    <row r="265" spans="1:19" x14ac:dyDescent="0.35">
      <c r="A265" s="28"/>
      <c r="C265" s="28"/>
      <c r="D265" s="34"/>
      <c r="E265" s="34"/>
      <c r="F265" s="34"/>
      <c r="G265" s="34"/>
      <c r="H265" s="34"/>
      <c r="I265" s="34"/>
      <c r="J265" s="34"/>
      <c r="K265" s="34"/>
      <c r="L265" s="34"/>
      <c r="M265" s="34"/>
      <c r="N265" s="34"/>
      <c r="O265" s="34"/>
      <c r="P265" s="34"/>
      <c r="Q265" s="34"/>
      <c r="R265" s="34"/>
      <c r="S265" s="75"/>
    </row>
    <row r="266" spans="1:19" x14ac:dyDescent="0.35">
      <c r="A266" s="28"/>
      <c r="C266" s="28"/>
      <c r="D266" s="34"/>
      <c r="E266" s="34"/>
      <c r="F266" s="34"/>
      <c r="G266" s="34"/>
      <c r="H266" s="34"/>
      <c r="I266" s="34"/>
      <c r="J266" s="34"/>
      <c r="K266" s="34"/>
      <c r="L266" s="34"/>
      <c r="M266" s="34"/>
      <c r="N266" s="34"/>
      <c r="O266" s="34"/>
      <c r="P266" s="34"/>
      <c r="Q266" s="34"/>
      <c r="R266" s="34"/>
      <c r="S266" s="75"/>
    </row>
    <row r="267" spans="1:19" x14ac:dyDescent="0.35">
      <c r="A267" s="28"/>
      <c r="C267" s="28"/>
      <c r="D267" s="34"/>
      <c r="E267" s="34"/>
      <c r="F267" s="34"/>
      <c r="G267" s="34"/>
      <c r="H267" s="34"/>
      <c r="I267" s="34"/>
      <c r="J267" s="34"/>
      <c r="K267" s="34"/>
      <c r="L267" s="34"/>
      <c r="M267" s="34"/>
      <c r="N267" s="34"/>
      <c r="O267" s="34"/>
      <c r="P267" s="34"/>
      <c r="Q267" s="34"/>
      <c r="R267" s="34"/>
      <c r="S267" s="75"/>
    </row>
    <row r="268" spans="1:19" x14ac:dyDescent="0.35">
      <c r="A268" s="28"/>
      <c r="C268" s="28"/>
      <c r="D268" s="34"/>
      <c r="E268" s="34"/>
      <c r="F268" s="34"/>
      <c r="G268" s="34"/>
      <c r="H268" s="34"/>
      <c r="I268" s="34"/>
      <c r="J268" s="34"/>
      <c r="K268" s="34"/>
      <c r="L268" s="34"/>
      <c r="M268" s="34"/>
      <c r="N268" s="34"/>
      <c r="O268" s="34"/>
      <c r="P268" s="34"/>
      <c r="Q268" s="34"/>
      <c r="R268" s="34"/>
      <c r="S268" s="75"/>
    </row>
    <row r="269" spans="1:19" x14ac:dyDescent="0.35">
      <c r="A269" s="28"/>
      <c r="C269" s="28"/>
      <c r="D269" s="34"/>
      <c r="E269" s="34"/>
      <c r="F269" s="34"/>
      <c r="G269" s="34"/>
      <c r="H269" s="34"/>
      <c r="I269" s="34"/>
      <c r="J269" s="34"/>
      <c r="K269" s="34"/>
      <c r="L269" s="34"/>
      <c r="M269" s="34"/>
      <c r="N269" s="34"/>
      <c r="O269" s="34"/>
      <c r="P269" s="34"/>
      <c r="Q269" s="34"/>
      <c r="R269" s="34"/>
      <c r="S269" s="75"/>
    </row>
    <row r="270" spans="1:19" x14ac:dyDescent="0.35">
      <c r="A270" s="28"/>
      <c r="C270" s="28"/>
      <c r="D270" s="34"/>
      <c r="E270" s="34"/>
      <c r="F270" s="34"/>
      <c r="G270" s="34"/>
      <c r="H270" s="34"/>
      <c r="I270" s="34"/>
      <c r="J270" s="34"/>
      <c r="K270" s="34"/>
      <c r="L270" s="34"/>
      <c r="M270" s="34"/>
      <c r="N270" s="34"/>
      <c r="O270" s="34"/>
      <c r="P270" s="34"/>
      <c r="Q270" s="34"/>
      <c r="R270" s="34"/>
      <c r="S270" s="75"/>
    </row>
    <row r="271" spans="1:19" x14ac:dyDescent="0.35">
      <c r="A271" s="28"/>
      <c r="C271" s="28"/>
      <c r="D271" s="34"/>
      <c r="E271" s="34"/>
      <c r="F271" s="34"/>
      <c r="G271" s="34"/>
      <c r="H271" s="34"/>
      <c r="I271" s="34"/>
      <c r="J271" s="34"/>
      <c r="K271" s="34"/>
      <c r="L271" s="34"/>
      <c r="M271" s="34"/>
      <c r="N271" s="34"/>
      <c r="O271" s="34"/>
      <c r="P271" s="34"/>
      <c r="Q271" s="34"/>
      <c r="R271" s="34"/>
      <c r="S271" s="75"/>
    </row>
    <row r="272" spans="1:19" x14ac:dyDescent="0.35">
      <c r="A272" s="28"/>
      <c r="C272" s="28"/>
      <c r="D272" s="34"/>
      <c r="E272" s="34"/>
      <c r="F272" s="34"/>
      <c r="G272" s="34"/>
      <c r="H272" s="34"/>
      <c r="I272" s="34"/>
      <c r="J272" s="34"/>
      <c r="K272" s="34"/>
      <c r="L272" s="34"/>
      <c r="M272" s="34"/>
      <c r="N272" s="34"/>
      <c r="O272" s="34"/>
      <c r="P272" s="34"/>
      <c r="Q272" s="34"/>
      <c r="R272" s="34"/>
      <c r="S272" s="75"/>
    </row>
    <row r="273" spans="1:19" x14ac:dyDescent="0.35">
      <c r="A273" s="28"/>
      <c r="C273" s="28"/>
      <c r="D273" s="34"/>
      <c r="E273" s="34"/>
      <c r="F273" s="34"/>
      <c r="G273" s="34"/>
      <c r="H273" s="34"/>
      <c r="I273" s="34"/>
      <c r="J273" s="34"/>
      <c r="K273" s="34"/>
      <c r="L273" s="34"/>
      <c r="M273" s="34"/>
      <c r="N273" s="34"/>
      <c r="O273" s="34"/>
      <c r="P273" s="34"/>
      <c r="Q273" s="34"/>
      <c r="R273" s="34"/>
      <c r="S273" s="75"/>
    </row>
    <row r="274" spans="1:19" x14ac:dyDescent="0.35">
      <c r="A274" s="28"/>
      <c r="C274" s="28"/>
      <c r="D274" s="34"/>
      <c r="E274" s="34"/>
      <c r="F274" s="34"/>
      <c r="G274" s="34"/>
      <c r="H274" s="34"/>
      <c r="I274" s="34"/>
      <c r="J274" s="34"/>
      <c r="K274" s="34"/>
      <c r="L274" s="34"/>
      <c r="M274" s="34"/>
      <c r="N274" s="34"/>
      <c r="O274" s="34"/>
      <c r="P274" s="34"/>
      <c r="Q274" s="34"/>
      <c r="R274" s="34"/>
      <c r="S274" s="75"/>
    </row>
    <row r="275" spans="1:19" x14ac:dyDescent="0.35">
      <c r="A275" s="28"/>
      <c r="C275" s="28"/>
      <c r="D275" s="34"/>
      <c r="E275" s="34"/>
      <c r="F275" s="34"/>
      <c r="G275" s="34"/>
      <c r="H275" s="34"/>
      <c r="I275" s="34"/>
      <c r="J275" s="34"/>
      <c r="K275" s="34"/>
      <c r="L275" s="34"/>
      <c r="M275" s="34"/>
      <c r="N275" s="34"/>
      <c r="O275" s="34"/>
      <c r="P275" s="34"/>
      <c r="Q275" s="34"/>
      <c r="R275" s="34"/>
      <c r="S275" s="75"/>
    </row>
    <row r="276" spans="1:19" x14ac:dyDescent="0.35">
      <c r="A276" s="28"/>
      <c r="C276" s="28"/>
      <c r="D276" s="34"/>
      <c r="E276" s="34"/>
      <c r="F276" s="34"/>
      <c r="G276" s="34"/>
      <c r="H276" s="34"/>
      <c r="I276" s="34"/>
      <c r="J276" s="34"/>
      <c r="K276" s="34"/>
      <c r="L276" s="34"/>
      <c r="M276" s="34"/>
      <c r="N276" s="34"/>
      <c r="O276" s="34"/>
      <c r="P276" s="34"/>
      <c r="Q276" s="34"/>
      <c r="R276" s="34"/>
      <c r="S276" s="75"/>
    </row>
    <row r="277" spans="1:19" x14ac:dyDescent="0.35">
      <c r="A277" s="28"/>
      <c r="C277" s="28"/>
      <c r="D277" s="34"/>
      <c r="E277" s="34"/>
      <c r="F277" s="34"/>
      <c r="G277" s="34"/>
      <c r="H277" s="34"/>
      <c r="I277" s="34"/>
      <c r="J277" s="34"/>
      <c r="K277" s="34"/>
      <c r="L277" s="34"/>
      <c r="M277" s="34"/>
      <c r="N277" s="34"/>
      <c r="O277" s="34"/>
      <c r="P277" s="34"/>
      <c r="Q277" s="34"/>
      <c r="R277" s="34"/>
      <c r="S277" s="75"/>
    </row>
    <row r="278" spans="1:19" x14ac:dyDescent="0.35">
      <c r="A278" s="28"/>
      <c r="C278" s="28"/>
      <c r="D278" s="34"/>
      <c r="E278" s="34"/>
      <c r="F278" s="34"/>
      <c r="G278" s="34"/>
      <c r="H278" s="34"/>
      <c r="I278" s="34"/>
      <c r="J278" s="34"/>
      <c r="K278" s="34"/>
      <c r="L278" s="34"/>
      <c r="M278" s="34"/>
      <c r="N278" s="34"/>
      <c r="O278" s="34"/>
      <c r="P278" s="34"/>
      <c r="Q278" s="34"/>
      <c r="R278" s="34"/>
      <c r="S278" s="75"/>
    </row>
    <row r="279" spans="1:19" x14ac:dyDescent="0.35">
      <c r="A279" s="28"/>
      <c r="C279" s="28"/>
      <c r="D279" s="75"/>
      <c r="E279" s="75"/>
      <c r="F279" s="75"/>
      <c r="G279" s="75"/>
      <c r="H279" s="75"/>
      <c r="I279" s="75"/>
      <c r="J279" s="75"/>
      <c r="K279" s="75"/>
      <c r="L279" s="75"/>
      <c r="M279" s="75"/>
      <c r="N279" s="75"/>
      <c r="O279" s="75"/>
      <c r="P279" s="75"/>
      <c r="Q279" s="75"/>
      <c r="R279" s="75"/>
      <c r="S279" s="75"/>
    </row>
    <row r="280" spans="1:19" x14ac:dyDescent="0.35">
      <c r="A280" s="28"/>
      <c r="C280" s="28"/>
      <c r="D280" s="34"/>
      <c r="E280" s="34"/>
      <c r="F280" s="34"/>
      <c r="G280" s="34"/>
      <c r="H280" s="34"/>
      <c r="I280" s="34"/>
      <c r="J280" s="34"/>
      <c r="K280" s="34"/>
      <c r="L280" s="34"/>
      <c r="M280" s="34"/>
      <c r="N280" s="34"/>
      <c r="O280" s="34"/>
      <c r="P280" s="34"/>
      <c r="Q280" s="34"/>
      <c r="R280" s="34"/>
      <c r="S280" s="75"/>
    </row>
    <row r="281" spans="1:19" x14ac:dyDescent="0.35">
      <c r="A281" s="28"/>
      <c r="C281" s="28"/>
      <c r="D281" s="34"/>
      <c r="E281" s="34"/>
      <c r="F281" s="34"/>
      <c r="G281" s="34"/>
      <c r="H281" s="34"/>
      <c r="I281" s="34"/>
      <c r="J281" s="34"/>
      <c r="K281" s="34"/>
      <c r="L281" s="34"/>
      <c r="M281" s="34"/>
      <c r="N281" s="34"/>
      <c r="O281" s="34"/>
      <c r="P281" s="34"/>
      <c r="Q281" s="34"/>
      <c r="R281" s="34"/>
      <c r="S281" s="75"/>
    </row>
    <row r="282" spans="1:19" x14ac:dyDescent="0.35">
      <c r="A282" s="28"/>
      <c r="C282" s="28"/>
      <c r="S282" s="75"/>
    </row>
    <row r="283" spans="1:19" x14ac:dyDescent="0.35">
      <c r="A283" s="28"/>
      <c r="C283" s="28"/>
      <c r="D283" s="34"/>
      <c r="E283" s="34"/>
      <c r="F283" s="34"/>
      <c r="G283" s="34"/>
      <c r="H283" s="34"/>
      <c r="I283" s="34"/>
      <c r="J283" s="34"/>
      <c r="K283" s="34"/>
      <c r="L283" s="34"/>
      <c r="M283" s="34"/>
      <c r="N283" s="34"/>
      <c r="O283" s="34"/>
      <c r="P283" s="34"/>
      <c r="Q283" s="34"/>
      <c r="R283" s="34"/>
      <c r="S283" s="75"/>
    </row>
    <row r="284" spans="1:19" x14ac:dyDescent="0.35">
      <c r="A284" s="28"/>
      <c r="C284" s="28"/>
      <c r="D284" s="76"/>
      <c r="E284" s="76"/>
      <c r="F284" s="76"/>
      <c r="G284" s="76"/>
      <c r="H284" s="76"/>
      <c r="I284" s="76"/>
      <c r="J284" s="76"/>
      <c r="K284" s="76"/>
      <c r="L284" s="76"/>
      <c r="M284" s="76"/>
      <c r="N284" s="76"/>
      <c r="O284" s="76"/>
      <c r="P284" s="76"/>
      <c r="Q284" s="76"/>
      <c r="R284" s="76"/>
      <c r="S284" s="77"/>
    </row>
    <row r="285" spans="1:19" x14ac:dyDescent="0.35">
      <c r="A285" s="28"/>
      <c r="C285" s="28"/>
      <c r="D285" s="34"/>
      <c r="E285" s="34"/>
      <c r="F285" s="34"/>
      <c r="G285" s="34"/>
      <c r="H285" s="34"/>
      <c r="I285" s="34"/>
      <c r="J285" s="34"/>
      <c r="K285" s="34"/>
      <c r="L285" s="34"/>
      <c r="M285" s="34"/>
      <c r="N285" s="34"/>
      <c r="O285" s="34"/>
      <c r="P285" s="34"/>
      <c r="Q285" s="34"/>
      <c r="R285" s="34"/>
      <c r="S285" s="34"/>
    </row>
    <row r="286" spans="1:19" x14ac:dyDescent="0.35">
      <c r="A286" s="28"/>
      <c r="B286" s="28"/>
      <c r="C286" s="28"/>
      <c r="D286" s="76"/>
      <c r="E286" s="76"/>
      <c r="F286" s="76"/>
      <c r="G286" s="76"/>
      <c r="H286" s="76"/>
      <c r="I286" s="76"/>
      <c r="J286" s="76"/>
      <c r="K286" s="76"/>
      <c r="L286" s="76"/>
      <c r="M286" s="76"/>
      <c r="N286" s="76"/>
      <c r="O286" s="76"/>
      <c r="P286" s="76"/>
      <c r="Q286" s="76"/>
      <c r="R286" s="76"/>
      <c r="S286" s="75"/>
    </row>
    <row r="287" spans="1:19" x14ac:dyDescent="0.35">
      <c r="A287" s="28"/>
      <c r="B287" s="28"/>
      <c r="C287" s="28"/>
      <c r="D287" s="34"/>
      <c r="E287" s="34"/>
      <c r="F287" s="34"/>
      <c r="G287" s="34"/>
      <c r="H287" s="34"/>
      <c r="I287" s="34"/>
      <c r="J287" s="34"/>
      <c r="K287" s="34"/>
      <c r="L287" s="34"/>
      <c r="M287" s="34"/>
      <c r="N287" s="34"/>
      <c r="O287" s="34"/>
      <c r="P287" s="34"/>
      <c r="Q287" s="34"/>
      <c r="R287" s="34"/>
      <c r="S287" s="75"/>
    </row>
    <row r="288" spans="1:19" x14ac:dyDescent="0.35">
      <c r="A288" s="28"/>
      <c r="B288" s="28"/>
      <c r="C288" s="28"/>
      <c r="D288" s="34"/>
      <c r="E288" s="34"/>
      <c r="F288" s="34"/>
      <c r="G288" s="34"/>
      <c r="H288" s="34"/>
      <c r="I288" s="34"/>
      <c r="J288" s="34"/>
      <c r="K288" s="34"/>
      <c r="L288" s="34"/>
      <c r="M288" s="34"/>
      <c r="N288" s="34"/>
      <c r="O288" s="34"/>
      <c r="P288" s="34"/>
      <c r="Q288" s="34"/>
      <c r="R288" s="34"/>
      <c r="S288" s="75"/>
    </row>
    <row r="289" spans="1:19" x14ac:dyDescent="0.35">
      <c r="A289" s="28"/>
      <c r="B289" s="28"/>
      <c r="C289" s="28"/>
      <c r="D289" s="76"/>
      <c r="E289" s="76"/>
      <c r="F289" s="76"/>
      <c r="G289" s="76"/>
      <c r="H289" s="76"/>
      <c r="I289" s="76"/>
      <c r="J289" s="76"/>
      <c r="K289" s="76"/>
      <c r="L289" s="76"/>
      <c r="M289" s="76"/>
      <c r="N289" s="76"/>
      <c r="O289" s="76"/>
      <c r="P289" s="76"/>
      <c r="Q289" s="76"/>
      <c r="R289" s="76"/>
      <c r="S289" s="77"/>
    </row>
    <row r="290" spans="1:19" x14ac:dyDescent="0.35">
      <c r="A290" s="28"/>
      <c r="B290" s="28"/>
      <c r="C290" s="28"/>
      <c r="D290" s="34"/>
      <c r="E290" s="34"/>
      <c r="F290" s="34"/>
      <c r="G290" s="34"/>
      <c r="H290" s="34"/>
      <c r="I290" s="34"/>
      <c r="J290" s="34"/>
      <c r="K290" s="34"/>
      <c r="L290" s="34"/>
      <c r="M290" s="34"/>
      <c r="N290" s="34"/>
      <c r="O290" s="34"/>
      <c r="P290" s="34"/>
      <c r="Q290" s="34"/>
      <c r="R290" s="34"/>
      <c r="S290" s="75"/>
    </row>
    <row r="291" spans="1:19" x14ac:dyDescent="0.35">
      <c r="A291" s="28"/>
      <c r="B291" s="28"/>
      <c r="C291" s="28"/>
      <c r="D291" s="76"/>
      <c r="E291" s="76"/>
      <c r="F291" s="76"/>
      <c r="G291" s="76"/>
      <c r="H291" s="76"/>
      <c r="I291" s="76"/>
      <c r="J291" s="76"/>
      <c r="K291" s="76"/>
      <c r="L291" s="76"/>
      <c r="M291" s="76"/>
      <c r="N291" s="76"/>
      <c r="O291" s="76"/>
      <c r="P291" s="76"/>
      <c r="Q291" s="76"/>
      <c r="R291" s="76"/>
      <c r="S291" s="75"/>
    </row>
    <row r="292" spans="1:19" x14ac:dyDescent="0.35">
      <c r="A292" s="28"/>
      <c r="B292" s="28"/>
      <c r="C292" s="28"/>
      <c r="D292" s="34"/>
      <c r="E292" s="34"/>
      <c r="F292" s="34"/>
      <c r="G292" s="34"/>
      <c r="H292" s="34"/>
      <c r="I292" s="34"/>
      <c r="J292" s="34"/>
      <c r="K292" s="34"/>
      <c r="L292" s="34"/>
      <c r="M292" s="34"/>
      <c r="N292" s="34"/>
      <c r="O292" s="34"/>
      <c r="P292" s="34"/>
      <c r="Q292" s="34"/>
      <c r="R292" s="34"/>
      <c r="S292" s="75"/>
    </row>
    <row r="293" spans="1:19" x14ac:dyDescent="0.35">
      <c r="A293" s="28"/>
      <c r="B293" s="28"/>
      <c r="C293" s="28"/>
      <c r="D293" s="76"/>
      <c r="E293" s="76"/>
      <c r="F293" s="76"/>
      <c r="G293" s="76"/>
      <c r="H293" s="76"/>
      <c r="I293" s="76"/>
      <c r="J293" s="76"/>
      <c r="K293" s="76"/>
      <c r="L293" s="76"/>
      <c r="M293" s="76"/>
      <c r="N293" s="76"/>
      <c r="O293" s="76"/>
      <c r="P293" s="76"/>
      <c r="Q293" s="76"/>
      <c r="R293" s="76"/>
      <c r="S293" s="77"/>
    </row>
    <row r="294" spans="1:19" x14ac:dyDescent="0.35">
      <c r="A294" s="28"/>
      <c r="B294" s="28"/>
      <c r="C294" s="28"/>
      <c r="D294" s="34"/>
      <c r="E294" s="34"/>
      <c r="F294" s="34"/>
      <c r="G294" s="34"/>
      <c r="H294" s="34"/>
      <c r="I294" s="34"/>
      <c r="J294" s="34"/>
      <c r="K294" s="34"/>
      <c r="L294" s="34"/>
      <c r="M294" s="34"/>
      <c r="N294" s="34"/>
      <c r="O294" s="34"/>
      <c r="P294" s="34"/>
      <c r="Q294" s="34"/>
      <c r="R294" s="34"/>
      <c r="S294" s="75"/>
    </row>
    <row r="295" spans="1:19" x14ac:dyDescent="0.35">
      <c r="A295" s="28"/>
      <c r="B295" s="28"/>
      <c r="C295" s="28"/>
      <c r="D295" s="76"/>
      <c r="E295" s="76"/>
      <c r="F295" s="76"/>
      <c r="G295" s="76"/>
      <c r="H295" s="76"/>
      <c r="I295" s="76"/>
      <c r="J295" s="76"/>
      <c r="K295" s="76"/>
      <c r="L295" s="76"/>
      <c r="M295" s="76"/>
      <c r="N295" s="76"/>
      <c r="O295" s="76"/>
      <c r="P295" s="76"/>
      <c r="Q295" s="76"/>
      <c r="R295" s="76"/>
      <c r="S295" s="75"/>
    </row>
    <row r="296" spans="1:19" x14ac:dyDescent="0.35">
      <c r="A296" s="28"/>
      <c r="B296" s="28"/>
      <c r="C296" s="28"/>
      <c r="D296" s="34"/>
      <c r="E296" s="34"/>
      <c r="F296" s="34"/>
      <c r="G296" s="34"/>
      <c r="H296" s="34"/>
      <c r="I296" s="34"/>
      <c r="J296" s="34"/>
      <c r="K296" s="34"/>
      <c r="L296" s="34"/>
      <c r="M296" s="34"/>
      <c r="N296" s="34"/>
      <c r="O296" s="34"/>
      <c r="P296" s="34"/>
      <c r="Q296" s="34"/>
      <c r="R296" s="34"/>
      <c r="S296" s="75"/>
    </row>
    <row r="297" spans="1:19" x14ac:dyDescent="0.35">
      <c r="A297" s="28"/>
      <c r="B297" s="28"/>
      <c r="C297" s="28"/>
      <c r="D297" s="34"/>
      <c r="E297" s="34"/>
      <c r="F297" s="34"/>
      <c r="G297" s="34"/>
      <c r="H297" s="34"/>
      <c r="I297" s="34"/>
      <c r="J297" s="34"/>
      <c r="K297" s="34"/>
      <c r="L297" s="34"/>
      <c r="M297" s="34"/>
      <c r="N297" s="34"/>
      <c r="O297" s="34"/>
      <c r="P297" s="34"/>
      <c r="Q297" s="34"/>
      <c r="R297" s="34"/>
      <c r="S297" s="75"/>
    </row>
    <row r="298" spans="1:19" x14ac:dyDescent="0.35">
      <c r="A298" s="28"/>
      <c r="B298" s="28"/>
      <c r="C298" s="28"/>
      <c r="D298" s="76"/>
      <c r="E298" s="76"/>
      <c r="F298" s="76"/>
      <c r="G298" s="76"/>
      <c r="H298" s="76"/>
      <c r="I298" s="76"/>
      <c r="J298" s="76"/>
      <c r="K298" s="76"/>
      <c r="L298" s="76"/>
      <c r="M298" s="76"/>
      <c r="N298" s="76"/>
      <c r="O298" s="76"/>
      <c r="P298" s="76"/>
      <c r="Q298" s="76"/>
      <c r="R298" s="76"/>
      <c r="S298" s="77"/>
    </row>
    <row r="299" spans="1:19" x14ac:dyDescent="0.35">
      <c r="A299" s="28"/>
      <c r="B299" s="28"/>
      <c r="C299" s="28"/>
      <c r="D299" s="34"/>
      <c r="E299" s="34"/>
      <c r="F299" s="34"/>
      <c r="G299" s="34"/>
      <c r="H299" s="34"/>
      <c r="I299" s="34"/>
      <c r="J299" s="34"/>
      <c r="K299" s="34"/>
      <c r="L299" s="34"/>
      <c r="M299" s="34"/>
      <c r="N299" s="34"/>
      <c r="O299" s="34"/>
      <c r="P299" s="34"/>
      <c r="Q299" s="34"/>
      <c r="R299" s="34"/>
      <c r="S299" s="34"/>
    </row>
    <row r="300" spans="1:19" x14ac:dyDescent="0.35">
      <c r="A300" s="28"/>
      <c r="B300" s="28"/>
      <c r="C300" s="28"/>
      <c r="D300" s="76"/>
      <c r="E300" s="76"/>
      <c r="F300" s="76"/>
      <c r="G300" s="76"/>
      <c r="H300" s="76"/>
      <c r="I300" s="76"/>
      <c r="J300" s="76"/>
      <c r="K300" s="76"/>
      <c r="L300" s="76"/>
      <c r="M300" s="76"/>
      <c r="N300" s="76"/>
      <c r="O300" s="76"/>
      <c r="P300" s="76"/>
      <c r="Q300" s="76"/>
      <c r="R300" s="76"/>
      <c r="S300" s="75"/>
    </row>
    <row r="301" spans="1:19" x14ac:dyDescent="0.35">
      <c r="A301" s="28"/>
      <c r="B301" s="28"/>
      <c r="C301" s="28"/>
      <c r="D301" s="34"/>
      <c r="E301" s="34"/>
      <c r="F301" s="34"/>
      <c r="G301" s="34"/>
      <c r="H301" s="34"/>
      <c r="I301" s="34"/>
      <c r="J301" s="34"/>
      <c r="K301" s="34"/>
      <c r="L301" s="34"/>
      <c r="M301" s="34"/>
      <c r="N301" s="34"/>
      <c r="O301" s="34"/>
      <c r="P301" s="34"/>
      <c r="Q301" s="34"/>
      <c r="R301" s="34"/>
      <c r="S301" s="75"/>
    </row>
    <row r="302" spans="1:19" x14ac:dyDescent="0.35">
      <c r="A302" s="28"/>
      <c r="B302" s="28"/>
      <c r="C302" s="28"/>
      <c r="D302" s="34"/>
      <c r="E302" s="34"/>
      <c r="F302" s="34"/>
      <c r="G302" s="34"/>
      <c r="H302" s="34"/>
      <c r="I302" s="34"/>
      <c r="J302" s="34"/>
      <c r="K302" s="34"/>
      <c r="L302" s="34"/>
      <c r="M302" s="34"/>
      <c r="N302" s="34"/>
      <c r="O302" s="34"/>
      <c r="P302" s="34"/>
      <c r="Q302" s="34"/>
      <c r="R302" s="34"/>
      <c r="S302" s="75"/>
    </row>
    <row r="303" spans="1:19" x14ac:dyDescent="0.35">
      <c r="A303" s="28"/>
      <c r="B303" s="28"/>
      <c r="C303" s="28"/>
      <c r="D303" s="34"/>
      <c r="E303" s="34"/>
      <c r="F303" s="34"/>
      <c r="G303" s="34"/>
      <c r="H303" s="34"/>
      <c r="I303" s="34"/>
      <c r="J303" s="34"/>
      <c r="K303" s="34"/>
      <c r="L303" s="34"/>
      <c r="M303" s="34"/>
      <c r="N303" s="34"/>
      <c r="O303" s="34"/>
      <c r="P303" s="34"/>
      <c r="Q303" s="34"/>
      <c r="R303" s="34"/>
      <c r="S303" s="75"/>
    </row>
    <row r="304" spans="1:19" x14ac:dyDescent="0.35">
      <c r="A304" s="28"/>
      <c r="B304" s="28"/>
      <c r="C304" s="28"/>
      <c r="D304" s="34"/>
      <c r="E304" s="34"/>
      <c r="F304" s="34"/>
      <c r="G304" s="34"/>
      <c r="H304" s="34"/>
      <c r="I304" s="34"/>
      <c r="J304" s="34"/>
      <c r="K304" s="34"/>
      <c r="L304" s="34"/>
      <c r="M304" s="34"/>
      <c r="N304" s="34"/>
      <c r="O304" s="34"/>
      <c r="P304" s="34"/>
      <c r="Q304" s="34"/>
      <c r="R304" s="34"/>
      <c r="S304" s="75"/>
    </row>
    <row r="305" spans="1:19" x14ac:dyDescent="0.35">
      <c r="A305" s="28"/>
      <c r="B305" s="28"/>
      <c r="C305" s="28"/>
      <c r="D305" s="34"/>
      <c r="E305" s="34"/>
      <c r="F305" s="34"/>
      <c r="G305" s="34"/>
      <c r="H305" s="34"/>
      <c r="I305" s="34"/>
      <c r="J305" s="34"/>
      <c r="K305" s="34"/>
      <c r="L305" s="34"/>
      <c r="M305" s="34"/>
      <c r="N305" s="34"/>
      <c r="O305" s="34"/>
      <c r="P305" s="34"/>
      <c r="Q305" s="34"/>
      <c r="R305" s="34"/>
      <c r="S305" s="34"/>
    </row>
    <row r="306" spans="1:19" x14ac:dyDescent="0.35">
      <c r="A306" s="28"/>
      <c r="B306" s="28"/>
      <c r="C306" s="28"/>
      <c r="D306" s="34"/>
      <c r="E306" s="34"/>
      <c r="F306" s="34"/>
      <c r="G306" s="34"/>
      <c r="H306" s="34"/>
      <c r="I306" s="34"/>
      <c r="J306" s="34"/>
      <c r="K306" s="34"/>
      <c r="L306" s="34"/>
      <c r="M306" s="34"/>
      <c r="N306" s="34"/>
      <c r="O306" s="34"/>
      <c r="P306" s="34"/>
      <c r="Q306" s="34"/>
      <c r="R306" s="34"/>
      <c r="S306" s="75"/>
    </row>
    <row r="307" spans="1:19" x14ac:dyDescent="0.35">
      <c r="A307" s="28"/>
      <c r="B307" s="28"/>
      <c r="C307" s="28"/>
      <c r="D307" s="34"/>
      <c r="E307" s="34"/>
      <c r="F307" s="34"/>
      <c r="G307" s="34"/>
      <c r="H307" s="34"/>
      <c r="I307" s="34"/>
      <c r="J307" s="34"/>
      <c r="K307" s="34"/>
      <c r="L307" s="34"/>
      <c r="M307" s="34"/>
      <c r="N307" s="34"/>
      <c r="O307" s="34"/>
      <c r="P307" s="34"/>
      <c r="Q307" s="34"/>
      <c r="R307" s="34"/>
      <c r="S307" s="75"/>
    </row>
    <row r="308" spans="1:19" x14ac:dyDescent="0.35">
      <c r="A308" s="28"/>
      <c r="B308" s="28"/>
      <c r="C308" s="28"/>
      <c r="D308" s="34"/>
      <c r="E308" s="34"/>
      <c r="F308" s="34"/>
      <c r="G308" s="34"/>
      <c r="H308" s="34"/>
      <c r="I308" s="34"/>
      <c r="J308" s="34"/>
      <c r="K308" s="34"/>
      <c r="L308" s="34"/>
      <c r="M308" s="34"/>
      <c r="N308" s="34"/>
      <c r="O308" s="34"/>
      <c r="P308" s="34"/>
      <c r="Q308" s="34"/>
      <c r="R308" s="34"/>
      <c r="S308" s="75"/>
    </row>
    <row r="309" spans="1:19" x14ac:dyDescent="0.35">
      <c r="B309" s="28"/>
      <c r="C309" s="28"/>
      <c r="D309" s="34"/>
      <c r="E309" s="34"/>
      <c r="F309" s="34"/>
      <c r="G309" s="34"/>
      <c r="H309" s="34"/>
      <c r="I309" s="34"/>
      <c r="J309" s="34"/>
      <c r="K309" s="34"/>
      <c r="L309" s="34"/>
      <c r="M309" s="34"/>
      <c r="N309" s="34"/>
      <c r="O309" s="34"/>
      <c r="P309" s="34"/>
      <c r="Q309" s="34"/>
      <c r="R309" s="34"/>
      <c r="S309" s="75"/>
    </row>
    <row r="310" spans="1:19" x14ac:dyDescent="0.35">
      <c r="B310" s="28"/>
      <c r="C310" s="28"/>
      <c r="D310" s="34"/>
      <c r="E310" s="34"/>
      <c r="F310" s="34"/>
      <c r="G310" s="34"/>
      <c r="H310" s="34"/>
      <c r="I310" s="34"/>
      <c r="J310" s="34"/>
      <c r="K310" s="34"/>
      <c r="L310" s="34"/>
      <c r="M310" s="34"/>
      <c r="N310" s="34"/>
      <c r="O310" s="34"/>
      <c r="P310" s="34"/>
      <c r="Q310" s="34"/>
      <c r="R310" s="34"/>
      <c r="S310" s="75"/>
    </row>
    <row r="311" spans="1:19" x14ac:dyDescent="0.35">
      <c r="B311" s="28"/>
    </row>
    <row r="312" spans="1:19" x14ac:dyDescent="0.35">
      <c r="B312" s="28"/>
    </row>
    <row r="313" spans="1:19" x14ac:dyDescent="0.35">
      <c r="B313" s="28"/>
    </row>
    <row r="314" spans="1:19" x14ac:dyDescent="0.35">
      <c r="B314" s="28"/>
    </row>
    <row r="316" spans="1:19" x14ac:dyDescent="0.35">
      <c r="A316" s="28"/>
    </row>
    <row r="317" spans="1:19" x14ac:dyDescent="0.35">
      <c r="A317" s="28"/>
    </row>
    <row r="318" spans="1:19" x14ac:dyDescent="0.35">
      <c r="A318" s="28"/>
      <c r="C318" s="28"/>
      <c r="D318" s="34"/>
      <c r="E318" s="34"/>
      <c r="F318" s="34"/>
      <c r="G318" s="34"/>
      <c r="H318" s="34"/>
      <c r="I318" s="34"/>
      <c r="J318" s="34"/>
      <c r="K318" s="34"/>
      <c r="L318" s="34"/>
      <c r="M318" s="34"/>
      <c r="N318" s="34"/>
      <c r="O318" s="34"/>
      <c r="P318" s="34"/>
      <c r="Q318" s="34"/>
      <c r="R318" s="34"/>
      <c r="S318" s="75"/>
    </row>
    <row r="319" spans="1:19" x14ac:dyDescent="0.35">
      <c r="C319" s="28"/>
      <c r="D319" s="75"/>
      <c r="E319" s="75"/>
      <c r="F319" s="75"/>
      <c r="G319" s="75"/>
      <c r="H319" s="75"/>
      <c r="I319" s="75"/>
      <c r="J319" s="75"/>
      <c r="K319" s="75"/>
      <c r="L319" s="75"/>
      <c r="M319" s="75"/>
      <c r="N319" s="75"/>
      <c r="O319" s="75"/>
      <c r="P319" s="75"/>
      <c r="Q319" s="75"/>
      <c r="R319" s="75"/>
      <c r="S319" s="75"/>
    </row>
    <row r="320" spans="1:19" x14ac:dyDescent="0.35">
      <c r="C320" s="28"/>
      <c r="D320" s="75"/>
      <c r="E320" s="75"/>
      <c r="F320" s="75"/>
      <c r="G320" s="75"/>
      <c r="H320" s="75"/>
      <c r="I320" s="75"/>
      <c r="J320" s="75"/>
      <c r="K320" s="75"/>
      <c r="L320" s="75"/>
      <c r="M320" s="75"/>
      <c r="N320" s="75"/>
      <c r="O320" s="75"/>
      <c r="P320" s="75"/>
      <c r="Q320" s="75"/>
      <c r="R320" s="75"/>
      <c r="S320" s="75"/>
    </row>
    <row r="322" spans="3:19" x14ac:dyDescent="0.35">
      <c r="C322" s="35"/>
      <c r="D322" s="35"/>
      <c r="E322" s="35"/>
      <c r="F322" s="35"/>
      <c r="G322" s="35"/>
      <c r="H322" s="35"/>
      <c r="I322" s="35"/>
      <c r="J322" s="35"/>
      <c r="K322" s="35"/>
      <c r="L322" s="35"/>
      <c r="M322" s="35"/>
      <c r="N322" s="35"/>
      <c r="O322" s="35"/>
      <c r="P322" s="35"/>
      <c r="Q322" s="35"/>
      <c r="R322" s="35"/>
    </row>
    <row r="323" spans="3:19" x14ac:dyDescent="0.35">
      <c r="C323" s="35"/>
      <c r="D323" s="35"/>
      <c r="E323" s="35"/>
      <c r="F323" s="35"/>
      <c r="G323" s="35"/>
      <c r="H323" s="35"/>
      <c r="I323" s="35"/>
      <c r="J323" s="35"/>
      <c r="K323" s="35"/>
      <c r="L323" s="35"/>
      <c r="M323" s="35"/>
      <c r="N323" s="35"/>
      <c r="O323" s="35"/>
      <c r="P323" s="35"/>
      <c r="Q323" s="35"/>
      <c r="R323" s="35"/>
    </row>
    <row r="324" spans="3:19" x14ac:dyDescent="0.35">
      <c r="C324" s="35"/>
      <c r="D324" s="35"/>
      <c r="E324" s="35"/>
      <c r="F324" s="35"/>
      <c r="G324" s="35"/>
      <c r="H324" s="35"/>
      <c r="I324" s="35"/>
      <c r="J324" s="35"/>
      <c r="K324" s="35"/>
      <c r="L324" s="35"/>
      <c r="M324" s="35"/>
      <c r="N324" s="35"/>
      <c r="O324" s="35"/>
      <c r="P324" s="35"/>
      <c r="Q324" s="35"/>
      <c r="R324" s="35"/>
    </row>
    <row r="325" spans="3:19" x14ac:dyDescent="0.35">
      <c r="C325" s="35"/>
      <c r="D325" s="35"/>
      <c r="E325" s="35"/>
      <c r="F325" s="35"/>
      <c r="G325" s="35"/>
      <c r="H325" s="35"/>
      <c r="I325" s="35"/>
      <c r="J325" s="35"/>
      <c r="K325" s="35"/>
      <c r="L325" s="35"/>
      <c r="M325" s="35"/>
      <c r="N325" s="35"/>
      <c r="O325" s="35"/>
      <c r="P325" s="35"/>
      <c r="Q325" s="35"/>
      <c r="R325" s="35"/>
    </row>
    <row r="326" spans="3:19" x14ac:dyDescent="0.35">
      <c r="D326" s="35"/>
      <c r="E326" s="35"/>
      <c r="F326" s="35"/>
      <c r="G326" s="35"/>
      <c r="H326" s="35"/>
      <c r="I326" s="35"/>
      <c r="J326" s="35"/>
      <c r="K326" s="35"/>
      <c r="L326" s="35"/>
      <c r="M326" s="35"/>
      <c r="N326" s="35"/>
      <c r="O326" s="35"/>
      <c r="P326" s="35"/>
      <c r="Q326" s="35"/>
      <c r="R326" s="35"/>
      <c r="S326" s="35"/>
    </row>
    <row r="327" spans="3:19" x14ac:dyDescent="0.35">
      <c r="D327" s="35"/>
      <c r="E327" s="35"/>
      <c r="F327" s="35"/>
      <c r="G327" s="35"/>
      <c r="H327" s="35"/>
      <c r="I327" s="35"/>
      <c r="J327" s="35"/>
      <c r="K327" s="35"/>
      <c r="L327" s="35"/>
      <c r="M327" s="35"/>
      <c r="N327" s="35"/>
      <c r="O327" s="35"/>
      <c r="P327" s="35"/>
      <c r="Q327" s="35"/>
      <c r="R327" s="35"/>
      <c r="S327" s="35"/>
    </row>
    <row r="328" spans="3:19" x14ac:dyDescent="0.35">
      <c r="D328" s="35"/>
      <c r="E328" s="35"/>
      <c r="F328" s="35"/>
      <c r="G328" s="35"/>
      <c r="H328" s="35"/>
      <c r="I328" s="35"/>
      <c r="J328" s="35"/>
      <c r="K328" s="35"/>
      <c r="L328" s="35"/>
      <c r="M328" s="35"/>
      <c r="N328" s="35"/>
      <c r="O328" s="35"/>
      <c r="P328" s="35"/>
      <c r="Q328" s="35"/>
      <c r="R328" s="35"/>
      <c r="S328" s="35"/>
    </row>
    <row r="329" spans="3:19" x14ac:dyDescent="0.35">
      <c r="D329" s="35"/>
      <c r="E329" s="35"/>
      <c r="F329" s="35"/>
      <c r="G329" s="35"/>
      <c r="H329" s="35"/>
      <c r="I329" s="35"/>
      <c r="J329" s="35"/>
      <c r="K329" s="35"/>
      <c r="L329" s="35"/>
      <c r="M329" s="35"/>
      <c r="N329" s="35"/>
      <c r="O329" s="35"/>
      <c r="P329" s="35"/>
      <c r="Q329" s="35"/>
      <c r="R329" s="35"/>
      <c r="S329" s="35"/>
    </row>
    <row r="330" spans="3:19" x14ac:dyDescent="0.35">
      <c r="D330" s="35"/>
      <c r="E330" s="35"/>
      <c r="F330" s="35"/>
      <c r="G330" s="35"/>
      <c r="H330" s="35"/>
      <c r="I330" s="35"/>
      <c r="J330" s="35"/>
      <c r="K330" s="35"/>
      <c r="L330" s="35"/>
      <c r="M330" s="35"/>
      <c r="N330" s="35"/>
      <c r="O330" s="35"/>
      <c r="P330" s="35"/>
      <c r="Q330" s="35"/>
      <c r="R330" s="35"/>
      <c r="S330" s="35"/>
    </row>
    <row r="331" spans="3:19" x14ac:dyDescent="0.35">
      <c r="D331" s="35"/>
      <c r="E331" s="35"/>
      <c r="F331" s="35"/>
      <c r="G331" s="35"/>
      <c r="H331" s="35"/>
      <c r="I331" s="35"/>
      <c r="J331" s="35"/>
      <c r="K331" s="35"/>
      <c r="L331" s="35"/>
      <c r="M331" s="35"/>
      <c r="N331" s="35"/>
      <c r="O331" s="35"/>
      <c r="P331" s="35"/>
      <c r="Q331" s="35"/>
      <c r="R331" s="35"/>
      <c r="S331" s="35"/>
    </row>
    <row r="332" spans="3:19" x14ac:dyDescent="0.35">
      <c r="D332" s="35"/>
      <c r="E332" s="35"/>
      <c r="F332" s="35"/>
      <c r="G332" s="35"/>
      <c r="H332" s="35"/>
      <c r="I332" s="35"/>
      <c r="J332" s="35"/>
      <c r="K332" s="35"/>
      <c r="L332" s="35"/>
      <c r="M332" s="35"/>
      <c r="N332" s="35"/>
      <c r="O332" s="35"/>
      <c r="P332" s="35"/>
      <c r="Q332" s="35"/>
      <c r="R332" s="35"/>
      <c r="S332" s="35"/>
    </row>
    <row r="333" spans="3:19" x14ac:dyDescent="0.35">
      <c r="D333" s="35"/>
      <c r="E333" s="35"/>
      <c r="F333" s="35"/>
      <c r="G333" s="35"/>
      <c r="H333" s="35"/>
      <c r="I333" s="35"/>
      <c r="J333" s="35"/>
      <c r="K333" s="35"/>
      <c r="L333" s="35"/>
      <c r="M333" s="35"/>
      <c r="N333" s="35"/>
      <c r="O333" s="35"/>
      <c r="P333" s="35"/>
      <c r="Q333" s="35"/>
      <c r="R333" s="35"/>
      <c r="S333" s="35"/>
    </row>
    <row r="334" spans="3:19" x14ac:dyDescent="0.35">
      <c r="D334" s="35"/>
      <c r="E334" s="35"/>
      <c r="F334" s="35"/>
      <c r="G334" s="35"/>
      <c r="H334" s="35"/>
      <c r="I334" s="35"/>
      <c r="J334" s="35"/>
      <c r="K334" s="35"/>
      <c r="L334" s="35"/>
      <c r="M334" s="35"/>
      <c r="N334" s="35"/>
      <c r="O334" s="35"/>
      <c r="P334" s="35"/>
      <c r="Q334" s="35"/>
      <c r="R334" s="35"/>
      <c r="S334" s="35"/>
    </row>
    <row r="335" spans="3:19" x14ac:dyDescent="0.35">
      <c r="D335" s="35"/>
      <c r="E335" s="35"/>
      <c r="F335" s="35"/>
      <c r="G335" s="35"/>
      <c r="H335" s="35"/>
      <c r="I335" s="35"/>
      <c r="J335" s="35"/>
      <c r="K335" s="35"/>
      <c r="L335" s="35"/>
      <c r="M335" s="35"/>
      <c r="N335" s="35"/>
      <c r="O335" s="35"/>
      <c r="P335" s="35"/>
      <c r="Q335" s="35"/>
      <c r="R335" s="35"/>
      <c r="S335" s="35"/>
    </row>
    <row r="336" spans="3:19" x14ac:dyDescent="0.35">
      <c r="D336" s="35"/>
      <c r="E336" s="35"/>
      <c r="F336" s="35"/>
      <c r="G336" s="35"/>
      <c r="H336" s="35"/>
      <c r="I336" s="35"/>
      <c r="J336" s="35"/>
      <c r="K336" s="35"/>
      <c r="L336" s="35"/>
      <c r="M336" s="35"/>
      <c r="N336" s="35"/>
      <c r="O336" s="35"/>
      <c r="P336" s="35"/>
      <c r="Q336" s="35"/>
      <c r="R336" s="35"/>
      <c r="S336" s="35"/>
    </row>
    <row r="337" spans="4:19" x14ac:dyDescent="0.35">
      <c r="D337" s="35"/>
      <c r="E337" s="35"/>
      <c r="F337" s="35"/>
      <c r="G337" s="35"/>
      <c r="H337" s="35"/>
      <c r="I337" s="35"/>
      <c r="J337" s="35"/>
      <c r="K337" s="35"/>
      <c r="L337" s="35"/>
      <c r="M337" s="35"/>
      <c r="N337" s="35"/>
      <c r="O337" s="35"/>
      <c r="P337" s="35"/>
      <c r="Q337" s="35"/>
      <c r="R337" s="35"/>
      <c r="S337" s="35"/>
    </row>
    <row r="338" spans="4:19" x14ac:dyDescent="0.35">
      <c r="D338" s="35"/>
      <c r="E338" s="35"/>
      <c r="F338" s="35"/>
      <c r="G338" s="35"/>
      <c r="H338" s="35"/>
      <c r="I338" s="35"/>
      <c r="J338" s="35"/>
      <c r="K338" s="35"/>
      <c r="L338" s="35"/>
      <c r="M338" s="35"/>
      <c r="N338" s="35"/>
      <c r="O338" s="35"/>
      <c r="P338" s="35"/>
      <c r="Q338" s="35"/>
      <c r="R338" s="35"/>
      <c r="S338" s="35"/>
    </row>
    <row r="339" spans="4:19" x14ac:dyDescent="0.35">
      <c r="D339" s="35"/>
      <c r="E339" s="35"/>
      <c r="F339" s="35"/>
      <c r="G339" s="35"/>
      <c r="H339" s="35"/>
      <c r="I339" s="35"/>
      <c r="J339" s="35"/>
      <c r="K339" s="35"/>
      <c r="L339" s="35"/>
      <c r="M339" s="35"/>
      <c r="N339" s="35"/>
      <c r="O339" s="35"/>
      <c r="P339" s="35"/>
      <c r="Q339" s="35"/>
      <c r="R339" s="35"/>
      <c r="S339" s="35"/>
    </row>
    <row r="340" spans="4:19" x14ac:dyDescent="0.35">
      <c r="D340" s="35"/>
      <c r="E340" s="35"/>
      <c r="F340" s="35"/>
      <c r="G340" s="35"/>
      <c r="H340" s="35"/>
      <c r="I340" s="35"/>
      <c r="J340" s="35"/>
      <c r="K340" s="35"/>
      <c r="L340" s="35"/>
      <c r="M340" s="35"/>
      <c r="N340" s="35"/>
      <c r="O340" s="35"/>
      <c r="P340" s="35"/>
      <c r="Q340" s="35"/>
      <c r="R340" s="35"/>
      <c r="S340" s="35"/>
    </row>
    <row r="341" spans="4:19" x14ac:dyDescent="0.35">
      <c r="D341" s="35"/>
      <c r="E341" s="35"/>
      <c r="F341" s="35"/>
      <c r="G341" s="35"/>
      <c r="H341" s="35"/>
      <c r="I341" s="35"/>
      <c r="J341" s="35"/>
      <c r="K341" s="35"/>
      <c r="L341" s="35"/>
      <c r="M341" s="35"/>
      <c r="N341" s="35"/>
      <c r="O341" s="35"/>
      <c r="P341" s="35"/>
      <c r="Q341" s="35"/>
      <c r="R341" s="35"/>
      <c r="S341" s="35"/>
    </row>
    <row r="342" spans="4:19" x14ac:dyDescent="0.35">
      <c r="D342" s="35"/>
      <c r="E342" s="35"/>
      <c r="F342" s="35"/>
      <c r="G342" s="35"/>
      <c r="H342" s="35"/>
      <c r="I342" s="35"/>
      <c r="J342" s="35"/>
      <c r="K342" s="35"/>
      <c r="L342" s="35"/>
      <c r="M342" s="35"/>
      <c r="N342" s="35"/>
      <c r="O342" s="35"/>
      <c r="P342" s="35"/>
      <c r="Q342" s="35"/>
      <c r="R342" s="35"/>
      <c r="S342" s="35"/>
    </row>
    <row r="343" spans="4:19" x14ac:dyDescent="0.35">
      <c r="D343" s="35"/>
      <c r="E343" s="35"/>
      <c r="F343" s="35"/>
      <c r="G343" s="35"/>
      <c r="H343" s="35"/>
      <c r="I343" s="35"/>
      <c r="J343" s="35"/>
      <c r="K343" s="35"/>
      <c r="L343" s="35"/>
      <c r="M343" s="35"/>
      <c r="N343" s="35"/>
      <c r="O343" s="35"/>
      <c r="P343" s="35"/>
      <c r="Q343" s="35"/>
      <c r="R343" s="35"/>
      <c r="S343" s="35"/>
    </row>
    <row r="344" spans="4:19" x14ac:dyDescent="0.35">
      <c r="D344" s="35"/>
      <c r="E344" s="35"/>
      <c r="F344" s="35"/>
      <c r="G344" s="35"/>
      <c r="H344" s="35"/>
      <c r="I344" s="35"/>
      <c r="J344" s="35"/>
      <c r="K344" s="35"/>
      <c r="L344" s="35"/>
      <c r="M344" s="35"/>
      <c r="N344" s="35"/>
      <c r="O344" s="35"/>
      <c r="P344" s="35"/>
      <c r="Q344" s="35"/>
      <c r="R344" s="35"/>
      <c r="S344" s="35"/>
    </row>
    <row r="345" spans="4:19" x14ac:dyDescent="0.35">
      <c r="D345" s="35"/>
      <c r="E345" s="35"/>
      <c r="F345" s="35"/>
      <c r="G345" s="35"/>
      <c r="H345" s="35"/>
      <c r="I345" s="35"/>
      <c r="J345" s="35"/>
      <c r="K345" s="35"/>
      <c r="L345" s="35"/>
      <c r="M345" s="35"/>
      <c r="N345" s="35"/>
      <c r="O345" s="35"/>
      <c r="P345" s="35"/>
      <c r="Q345" s="35"/>
      <c r="R345" s="35"/>
      <c r="S345" s="35"/>
    </row>
    <row r="346" spans="4:19" x14ac:dyDescent="0.35">
      <c r="D346" s="35"/>
      <c r="E346" s="35"/>
      <c r="F346" s="35"/>
      <c r="G346" s="35"/>
      <c r="H346" s="35"/>
      <c r="I346" s="35"/>
      <c r="J346" s="35"/>
      <c r="K346" s="35"/>
      <c r="L346" s="35"/>
      <c r="M346" s="35"/>
      <c r="N346" s="35"/>
      <c r="O346" s="35"/>
      <c r="P346" s="35"/>
      <c r="Q346" s="35"/>
      <c r="R346" s="35"/>
      <c r="S346" s="35"/>
    </row>
    <row r="347" spans="4:19" x14ac:dyDescent="0.35">
      <c r="D347" s="35"/>
      <c r="E347" s="35"/>
      <c r="F347" s="35"/>
      <c r="G347" s="35"/>
      <c r="H347" s="35"/>
      <c r="I347" s="35"/>
      <c r="J347" s="35"/>
      <c r="K347" s="35"/>
      <c r="L347" s="35"/>
      <c r="M347" s="35"/>
      <c r="N347" s="35"/>
      <c r="O347" s="35"/>
      <c r="P347" s="35"/>
      <c r="Q347" s="35"/>
      <c r="R347" s="35"/>
      <c r="S347" s="35"/>
    </row>
    <row r="348" spans="4:19" x14ac:dyDescent="0.35">
      <c r="D348" s="35"/>
      <c r="E348" s="35"/>
      <c r="F348" s="35"/>
      <c r="G348" s="35"/>
      <c r="H348" s="35"/>
      <c r="I348" s="35"/>
      <c r="J348" s="35"/>
      <c r="K348" s="35"/>
      <c r="L348" s="35"/>
      <c r="M348" s="35"/>
      <c r="N348" s="35"/>
      <c r="O348" s="35"/>
      <c r="P348" s="35"/>
      <c r="Q348" s="35"/>
      <c r="R348" s="35"/>
      <c r="S348" s="35"/>
    </row>
    <row r="349" spans="4:19" x14ac:dyDescent="0.35">
      <c r="D349" s="35"/>
      <c r="E349" s="35"/>
      <c r="F349" s="35"/>
      <c r="G349" s="35"/>
      <c r="H349" s="35"/>
      <c r="I349" s="35"/>
      <c r="J349" s="35"/>
      <c r="K349" s="35"/>
      <c r="L349" s="35"/>
      <c r="M349" s="35"/>
      <c r="N349" s="35"/>
      <c r="O349" s="35"/>
      <c r="P349" s="35"/>
      <c r="Q349" s="35"/>
      <c r="R349" s="35"/>
      <c r="S349" s="35"/>
    </row>
    <row r="350" spans="4:19" x14ac:dyDescent="0.35">
      <c r="D350" s="35"/>
      <c r="E350" s="35"/>
      <c r="F350" s="35"/>
      <c r="G350" s="35"/>
      <c r="H350" s="35"/>
      <c r="I350" s="35"/>
      <c r="J350" s="35"/>
      <c r="K350" s="35"/>
      <c r="L350" s="35"/>
      <c r="M350" s="35"/>
      <c r="N350" s="35"/>
      <c r="O350" s="35"/>
      <c r="P350" s="35"/>
      <c r="Q350" s="35"/>
      <c r="R350" s="35"/>
      <c r="S350" s="35"/>
    </row>
    <row r="351" spans="4:19" x14ac:dyDescent="0.35">
      <c r="D351" s="35"/>
      <c r="E351" s="35"/>
      <c r="F351" s="35"/>
      <c r="G351" s="35"/>
      <c r="H351" s="35"/>
      <c r="I351" s="35"/>
      <c r="J351" s="35"/>
      <c r="K351" s="35"/>
      <c r="L351" s="35"/>
      <c r="M351" s="35"/>
      <c r="N351" s="35"/>
      <c r="O351" s="35"/>
      <c r="P351" s="35"/>
      <c r="Q351" s="35"/>
      <c r="R351" s="35"/>
      <c r="S351" s="35"/>
    </row>
    <row r="352" spans="4: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5:S15 D17:S17"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GJ94"/>
  <sheetViews>
    <sheetView zoomScale="70" zoomScaleNormal="70" workbookViewId="0">
      <selection sqref="A1:C1"/>
    </sheetView>
  </sheetViews>
  <sheetFormatPr baseColWidth="10" defaultColWidth="11.42578125" defaultRowHeight="16.5" x14ac:dyDescent="0.35"/>
  <cols>
    <col min="1" max="1" width="48.42578125" style="23" customWidth="1"/>
    <col min="2" max="2" width="24.85546875" style="23" customWidth="1"/>
    <col min="3" max="3" width="16" style="23" customWidth="1"/>
    <col min="4" max="19" width="13.28515625" style="23" customWidth="1"/>
    <col min="20" max="192" width="11.42578125" style="1"/>
    <col min="193" max="16384" width="11.42578125" style="23"/>
  </cols>
  <sheetData>
    <row r="1" spans="1:192" ht="16.5" customHeight="1" x14ac:dyDescent="0.35">
      <c r="A1" s="427" t="s">
        <v>193</v>
      </c>
      <c r="B1" s="427"/>
      <c r="C1" s="427"/>
      <c r="D1" s="347"/>
      <c r="E1" s="347"/>
      <c r="F1" s="347"/>
      <c r="G1" s="347"/>
      <c r="H1" s="347"/>
      <c r="I1" s="347"/>
      <c r="J1" s="347"/>
      <c r="K1" s="347"/>
      <c r="L1" s="347"/>
      <c r="M1" s="347"/>
      <c r="N1" s="347"/>
      <c r="O1" s="347"/>
      <c r="P1" s="347"/>
      <c r="Q1" s="347"/>
      <c r="R1" s="347"/>
      <c r="S1" s="347"/>
    </row>
    <row r="2" spans="1:192" ht="54.75" customHeight="1" x14ac:dyDescent="0.35">
      <c r="A2" s="428"/>
      <c r="B2" s="428"/>
      <c r="C2" s="428"/>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192" ht="16.5" customHeight="1" thickBot="1" x14ac:dyDescent="0.4">
      <c r="A3" s="429"/>
      <c r="B3" s="429"/>
      <c r="C3" s="429"/>
      <c r="D3" s="353"/>
      <c r="E3" s="353"/>
      <c r="F3" s="353"/>
      <c r="G3" s="353"/>
      <c r="H3" s="353"/>
      <c r="I3" s="353"/>
      <c r="J3" s="353"/>
      <c r="K3" s="353"/>
      <c r="L3" s="353"/>
      <c r="M3" s="353"/>
      <c r="N3" s="353"/>
      <c r="O3" s="353"/>
      <c r="P3" s="353"/>
      <c r="Q3" s="353"/>
      <c r="R3" s="353"/>
      <c r="S3" s="353"/>
    </row>
    <row r="4" spans="1:192" ht="16.5" customHeight="1" x14ac:dyDescent="0.35">
      <c r="A4" s="430" t="s">
        <v>135</v>
      </c>
      <c r="B4" s="430"/>
      <c r="C4" s="430"/>
      <c r="D4" s="354"/>
      <c r="E4" s="354"/>
      <c r="F4" s="354"/>
      <c r="G4" s="354"/>
      <c r="H4" s="354"/>
      <c r="I4" s="354"/>
      <c r="J4" s="354"/>
      <c r="K4" s="354"/>
      <c r="L4" s="354"/>
      <c r="M4" s="354"/>
      <c r="N4" s="354"/>
      <c r="O4" s="354"/>
      <c r="P4" s="354"/>
      <c r="Q4" s="354"/>
      <c r="R4" s="354"/>
      <c r="S4" s="354"/>
    </row>
    <row r="5" spans="1:192" ht="16.5" customHeight="1" x14ac:dyDescent="0.35">
      <c r="A5" s="431" t="s">
        <v>141</v>
      </c>
      <c r="B5" s="431"/>
      <c r="C5" s="431"/>
      <c r="D5" s="33">
        <f t="shared" ref="D5:S5" si="0">D11+D20+D26+D44+D63+D74+D82+D86+D78</f>
        <v>180128.81248594195</v>
      </c>
      <c r="E5" s="33">
        <f t="shared" si="0"/>
        <v>163773.16764592388</v>
      </c>
      <c r="F5" s="33">
        <f t="shared" si="0"/>
        <v>122968.57918297543</v>
      </c>
      <c r="G5" s="33">
        <f t="shared" si="0"/>
        <v>83811.50843590463</v>
      </c>
      <c r="H5" s="33">
        <f t="shared" si="0"/>
        <v>91923.401113594038</v>
      </c>
      <c r="I5" s="33">
        <f t="shared" si="0"/>
        <v>82712.249617742593</v>
      </c>
      <c r="J5" s="33">
        <f t="shared" si="0"/>
        <v>93937.380533239455</v>
      </c>
      <c r="K5" s="33">
        <f t="shared" si="0"/>
        <v>171909.97532101837</v>
      </c>
      <c r="L5" s="33">
        <f t="shared" si="0"/>
        <v>104301.64200369068</v>
      </c>
      <c r="M5" s="33">
        <f t="shared" si="0"/>
        <v>79698.364456776879</v>
      </c>
      <c r="N5" s="33">
        <f t="shared" si="0"/>
        <v>101561.62317232759</v>
      </c>
      <c r="O5" s="33">
        <f t="shared" si="0"/>
        <v>144318.11344915864</v>
      </c>
      <c r="P5" s="33">
        <f t="shared" si="0"/>
        <v>139834.03360531304</v>
      </c>
      <c r="Q5" s="33">
        <f t="shared" si="0"/>
        <v>134246.81714645016</v>
      </c>
      <c r="R5" s="33">
        <f t="shared" si="0"/>
        <v>113200.27529086155</v>
      </c>
      <c r="S5" s="33">
        <f t="shared" si="0"/>
        <v>1808325.943460919</v>
      </c>
    </row>
    <row r="6" spans="1:192" ht="16.5" customHeight="1" thickBot="1" x14ac:dyDescent="0.4">
      <c r="A6" s="432" t="s">
        <v>140</v>
      </c>
      <c r="B6" s="432"/>
      <c r="C6" s="432"/>
      <c r="D6" s="216">
        <f t="shared" ref="D6:S6" si="1">SUM(D5:D5)</f>
        <v>180128.81248594195</v>
      </c>
      <c r="E6" s="216">
        <f t="shared" si="1"/>
        <v>163773.16764592388</v>
      </c>
      <c r="F6" s="216">
        <f t="shared" si="1"/>
        <v>122968.57918297543</v>
      </c>
      <c r="G6" s="216">
        <f t="shared" si="1"/>
        <v>83811.50843590463</v>
      </c>
      <c r="H6" s="216">
        <f t="shared" si="1"/>
        <v>91923.401113594038</v>
      </c>
      <c r="I6" s="216">
        <f t="shared" si="1"/>
        <v>82712.249617742593</v>
      </c>
      <c r="J6" s="216">
        <f t="shared" si="1"/>
        <v>93937.380533239455</v>
      </c>
      <c r="K6" s="216">
        <f t="shared" si="1"/>
        <v>171909.97532101837</v>
      </c>
      <c r="L6" s="216">
        <f t="shared" si="1"/>
        <v>104301.64200369068</v>
      </c>
      <c r="M6" s="216">
        <f t="shared" si="1"/>
        <v>79698.364456776879</v>
      </c>
      <c r="N6" s="216">
        <f t="shared" si="1"/>
        <v>101561.62317232759</v>
      </c>
      <c r="O6" s="216">
        <f t="shared" si="1"/>
        <v>144318.11344915864</v>
      </c>
      <c r="P6" s="216">
        <f t="shared" si="1"/>
        <v>139834.03360531304</v>
      </c>
      <c r="Q6" s="216">
        <f t="shared" si="1"/>
        <v>134246.81714645016</v>
      </c>
      <c r="R6" s="216">
        <f t="shared" si="1"/>
        <v>113200.27529086155</v>
      </c>
      <c r="S6" s="216">
        <f t="shared" si="1"/>
        <v>1808325.943460919</v>
      </c>
    </row>
    <row r="7" spans="1:192" ht="16.5" customHeight="1" thickBot="1" x14ac:dyDescent="0.4">
      <c r="A7" s="433"/>
      <c r="B7" s="433"/>
      <c r="C7" s="433"/>
      <c r="D7" s="81"/>
      <c r="E7" s="82"/>
      <c r="F7" s="82"/>
      <c r="G7" s="82"/>
      <c r="H7" s="81"/>
      <c r="I7" s="81"/>
      <c r="J7" s="81"/>
      <c r="K7" s="81"/>
      <c r="L7" s="81"/>
      <c r="M7" s="81"/>
      <c r="N7" s="81"/>
      <c r="O7" s="81"/>
      <c r="P7" s="81"/>
      <c r="Q7" s="81"/>
      <c r="R7" s="81"/>
      <c r="S7" s="81"/>
    </row>
    <row r="8" spans="1:192" ht="16.5" customHeight="1" x14ac:dyDescent="0.35">
      <c r="A8" s="434" t="str">
        <f>'Tabell 2.1 DOK32021'!A12</f>
        <v>FO1 Administrasjon og fellestjenester</v>
      </c>
      <c r="B8" s="434"/>
      <c r="C8" s="434"/>
      <c r="D8" s="180"/>
      <c r="E8" s="180"/>
      <c r="F8" s="180"/>
      <c r="G8" s="180"/>
      <c r="H8" s="180"/>
      <c r="I8" s="180"/>
      <c r="J8" s="180"/>
      <c r="K8" s="180"/>
      <c r="L8" s="180"/>
      <c r="M8" s="180"/>
      <c r="N8" s="180"/>
      <c r="O8" s="180"/>
      <c r="P8" s="180"/>
      <c r="Q8" s="180"/>
      <c r="R8" s="180"/>
      <c r="S8" s="180"/>
    </row>
    <row r="9" spans="1:192" ht="16.5" customHeight="1" x14ac:dyDescent="0.35">
      <c r="A9" s="437" t="s">
        <v>178</v>
      </c>
      <c r="B9" s="437"/>
      <c r="C9" s="437"/>
      <c r="D9" s="305">
        <v>2590.7782499999998</v>
      </c>
      <c r="E9" s="305">
        <v>2548.3561499999996</v>
      </c>
      <c r="F9" s="305">
        <v>2069.5924499999996</v>
      </c>
      <c r="G9" s="305">
        <v>1812.0296999999998</v>
      </c>
      <c r="H9" s="305">
        <v>512.09534999999994</v>
      </c>
      <c r="I9" s="305">
        <v>136.35674999999998</v>
      </c>
      <c r="J9" s="305">
        <v>263.62304999999998</v>
      </c>
      <c r="K9" s="305">
        <v>366.64814999999999</v>
      </c>
      <c r="L9" s="305">
        <v>245.44214999999997</v>
      </c>
      <c r="M9" s="305">
        <v>94.944699999999983</v>
      </c>
      <c r="N9" s="305">
        <v>208.07029999999997</v>
      </c>
      <c r="O9" s="305">
        <v>170.69844999999998</v>
      </c>
      <c r="P9" s="305">
        <v>191.90949999999998</v>
      </c>
      <c r="Q9" s="305">
        <v>206.05019999999999</v>
      </c>
      <c r="R9" s="305">
        <v>0</v>
      </c>
      <c r="S9" s="33">
        <f>SUM(D9:R9)</f>
        <v>11416.595149999999</v>
      </c>
    </row>
    <row r="10" spans="1:192" ht="16.5" customHeight="1" x14ac:dyDescent="0.35">
      <c r="A10" s="507" t="s">
        <v>355</v>
      </c>
      <c r="B10" s="507"/>
      <c r="C10" s="507"/>
      <c r="D10" s="305">
        <v>0</v>
      </c>
      <c r="E10" s="305">
        <v>0</v>
      </c>
      <c r="F10" s="305">
        <v>0</v>
      </c>
      <c r="G10" s="305">
        <v>0</v>
      </c>
      <c r="H10" s="305">
        <v>0</v>
      </c>
      <c r="I10" s="305">
        <v>0</v>
      </c>
      <c r="J10" s="305">
        <v>150</v>
      </c>
      <c r="K10" s="305">
        <v>0</v>
      </c>
      <c r="L10" s="305">
        <v>0</v>
      </c>
      <c r="M10" s="305">
        <v>0</v>
      </c>
      <c r="N10" s="305">
        <v>0</v>
      </c>
      <c r="O10" s="305">
        <v>0</v>
      </c>
      <c r="P10" s="305">
        <v>0</v>
      </c>
      <c r="Q10" s="305">
        <v>0</v>
      </c>
      <c r="R10" s="305">
        <v>0</v>
      </c>
      <c r="S10" s="33">
        <f>SUM(D10:R10)</f>
        <v>150</v>
      </c>
    </row>
    <row r="11" spans="1:192" ht="16.5" customHeight="1" thickBot="1" x14ac:dyDescent="0.4">
      <c r="A11" s="435" t="s">
        <v>0</v>
      </c>
      <c r="B11" s="435"/>
      <c r="C11" s="435"/>
      <c r="D11" s="217">
        <f t="shared" ref="D11:S11" si="2">SUM(D9:D10)</f>
        <v>2590.7782499999998</v>
      </c>
      <c r="E11" s="217">
        <f t="shared" si="2"/>
        <v>2548.3561499999996</v>
      </c>
      <c r="F11" s="217">
        <f t="shared" si="2"/>
        <v>2069.5924499999996</v>
      </c>
      <c r="G11" s="217">
        <f t="shared" si="2"/>
        <v>1812.0296999999998</v>
      </c>
      <c r="H11" s="217">
        <f t="shared" si="2"/>
        <v>512.09534999999994</v>
      </c>
      <c r="I11" s="217">
        <f t="shared" si="2"/>
        <v>136.35674999999998</v>
      </c>
      <c r="J11" s="217">
        <f t="shared" si="2"/>
        <v>413.62304999999998</v>
      </c>
      <c r="K11" s="217">
        <f t="shared" si="2"/>
        <v>366.64814999999999</v>
      </c>
      <c r="L11" s="217">
        <f t="shared" si="2"/>
        <v>245.44214999999997</v>
      </c>
      <c r="M11" s="217">
        <f t="shared" si="2"/>
        <v>94.944699999999983</v>
      </c>
      <c r="N11" s="217">
        <f t="shared" si="2"/>
        <v>208.07029999999997</v>
      </c>
      <c r="O11" s="217">
        <f t="shared" si="2"/>
        <v>170.69844999999998</v>
      </c>
      <c r="P11" s="217">
        <f t="shared" si="2"/>
        <v>191.90949999999998</v>
      </c>
      <c r="Q11" s="217">
        <f t="shared" si="2"/>
        <v>206.05019999999999</v>
      </c>
      <c r="R11" s="217">
        <f t="shared" si="2"/>
        <v>0</v>
      </c>
      <c r="S11" s="217">
        <f t="shared" si="2"/>
        <v>11566.595149999999</v>
      </c>
    </row>
    <row r="12" spans="1:192" ht="16.5" customHeight="1" thickBot="1" x14ac:dyDescent="0.4">
      <c r="A12" s="426"/>
      <c r="B12" s="426"/>
      <c r="C12" s="426"/>
      <c r="D12" s="33"/>
      <c r="E12" s="33"/>
      <c r="F12" s="33"/>
      <c r="G12" s="33"/>
      <c r="H12" s="33"/>
      <c r="I12" s="33"/>
      <c r="J12" s="33"/>
      <c r="K12" s="33"/>
      <c r="L12" s="33"/>
      <c r="M12" s="33"/>
      <c r="N12" s="33"/>
      <c r="O12" s="33"/>
      <c r="P12" s="33"/>
      <c r="Q12" s="33"/>
      <c r="R12" s="33"/>
      <c r="S12" s="33"/>
    </row>
    <row r="13" spans="1:192" ht="16.5" customHeight="1" x14ac:dyDescent="0.35">
      <c r="A13" s="438" t="str">
        <f>'Tabell 2.1 DOK32021'!A18</f>
        <v>FO2A Barnehager</v>
      </c>
      <c r="B13" s="438"/>
      <c r="C13" s="438"/>
      <c r="D13" s="220"/>
      <c r="E13" s="220"/>
      <c r="F13" s="220"/>
      <c r="G13" s="220"/>
      <c r="H13" s="220"/>
      <c r="I13" s="220"/>
      <c r="J13" s="220"/>
      <c r="K13" s="220"/>
      <c r="L13" s="220"/>
      <c r="M13" s="220"/>
      <c r="N13" s="220"/>
      <c r="O13" s="220"/>
      <c r="P13" s="220"/>
      <c r="Q13" s="220"/>
      <c r="R13" s="220"/>
      <c r="S13" s="220"/>
    </row>
    <row r="14" spans="1:192" ht="16.5" customHeight="1" x14ac:dyDescent="0.35">
      <c r="A14" s="173" t="s">
        <v>176</v>
      </c>
      <c r="B14" s="173"/>
      <c r="C14" s="173"/>
      <c r="D14" s="305">
        <v>0</v>
      </c>
      <c r="E14" s="305">
        <v>1063</v>
      </c>
      <c r="F14" s="305">
        <v>0</v>
      </c>
      <c r="G14" s="305">
        <v>0</v>
      </c>
      <c r="H14" s="305">
        <v>0</v>
      </c>
      <c r="I14" s="305">
        <v>0</v>
      </c>
      <c r="J14" s="305">
        <v>0</v>
      </c>
      <c r="K14" s="305">
        <v>40170</v>
      </c>
      <c r="L14" s="305">
        <v>0</v>
      </c>
      <c r="M14" s="305">
        <v>0</v>
      </c>
      <c r="N14" s="305">
        <v>0</v>
      </c>
      <c r="O14" s="305">
        <v>0</v>
      </c>
      <c r="P14" s="305">
        <v>0</v>
      </c>
      <c r="Q14" s="305">
        <v>0</v>
      </c>
      <c r="R14" s="305">
        <v>0</v>
      </c>
      <c r="S14" s="33">
        <f>SUM(D14:R14)</f>
        <v>41233</v>
      </c>
    </row>
    <row r="15" spans="1:192" s="376" customFormat="1" ht="16.5" customHeight="1" x14ac:dyDescent="0.35">
      <c r="A15" s="334" t="s">
        <v>357</v>
      </c>
      <c r="B15" s="334"/>
      <c r="C15" s="334"/>
      <c r="D15" s="335">
        <v>60368.902793640234</v>
      </c>
      <c r="E15" s="335">
        <v>62952.993050506782</v>
      </c>
      <c r="F15" s="335">
        <v>52121.842947448684</v>
      </c>
      <c r="G15" s="335">
        <v>24350.475944666374</v>
      </c>
      <c r="H15" s="335">
        <v>20029.156639485256</v>
      </c>
      <c r="I15" s="335">
        <v>28595.040271015285</v>
      </c>
      <c r="J15" s="335">
        <v>34280.10977298973</v>
      </c>
      <c r="K15" s="335">
        <v>47988.448501634004</v>
      </c>
      <c r="L15" s="335">
        <v>27965.742173348142</v>
      </c>
      <c r="M15" s="335">
        <v>25303.837107980456</v>
      </c>
      <c r="N15" s="335">
        <v>28345.493581929702</v>
      </c>
      <c r="O15" s="335">
        <v>37079.144339697712</v>
      </c>
      <c r="P15" s="335">
        <v>49631.881428837849</v>
      </c>
      <c r="Q15" s="335">
        <v>43414.543043262405</v>
      </c>
      <c r="R15" s="335">
        <v>23737.422332197948</v>
      </c>
      <c r="S15" s="275">
        <f t="shared" ref="S15:S19" si="3">SUM(D15:R15)</f>
        <v>566165.03392864054</v>
      </c>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row>
    <row r="16" spans="1:192" ht="16.5" customHeight="1" x14ac:dyDescent="0.35">
      <c r="A16" s="334" t="s">
        <v>360</v>
      </c>
      <c r="B16" s="334"/>
      <c r="C16" s="334"/>
      <c r="D16" s="335">
        <v>13154.6</v>
      </c>
      <c r="E16" s="335">
        <v>10250.4</v>
      </c>
      <c r="F16" s="335">
        <v>10851</v>
      </c>
      <c r="G16" s="335">
        <v>8671.8222222222212</v>
      </c>
      <c r="H16" s="335">
        <v>11625.6</v>
      </c>
      <c r="I16" s="335">
        <v>8507.2999999999993</v>
      </c>
      <c r="J16" s="335">
        <v>17602.2</v>
      </c>
      <c r="K16" s="335">
        <v>17806.5</v>
      </c>
      <c r="L16" s="335">
        <v>8262.9333333333325</v>
      </c>
      <c r="M16" s="335">
        <v>1945.5</v>
      </c>
      <c r="N16" s="335">
        <v>1416</v>
      </c>
      <c r="O16" s="335">
        <v>10419.9</v>
      </c>
      <c r="P16" s="335">
        <v>6526</v>
      </c>
      <c r="Q16" s="335">
        <v>12887.477777777778</v>
      </c>
      <c r="R16" s="335">
        <v>7142.1</v>
      </c>
      <c r="S16" s="275">
        <f t="shared" si="3"/>
        <v>147069.33333333334</v>
      </c>
    </row>
    <row r="17" spans="1:19" ht="16.5" customHeight="1" x14ac:dyDescent="0.35">
      <c r="A17" s="334" t="s">
        <v>361</v>
      </c>
      <c r="B17" s="334"/>
      <c r="C17" s="334"/>
      <c r="D17" s="335">
        <f>'Tabell 5.1-5.2 DOK32021'!D14</f>
        <v>4260</v>
      </c>
      <c r="E17" s="335">
        <f>'Tabell 5.1-5.2 DOK32021'!E14</f>
        <v>1420</v>
      </c>
      <c r="F17" s="335">
        <f>'Tabell 5.1-5.2 DOK32021'!F14</f>
        <v>4260</v>
      </c>
      <c r="G17" s="335">
        <f>'Tabell 5.1-5.2 DOK32021'!G14</f>
        <v>0</v>
      </c>
      <c r="H17" s="335">
        <f>'Tabell 5.1-5.2 DOK32021'!H14</f>
        <v>5502.5</v>
      </c>
      <c r="I17" s="335">
        <f>'Tabell 5.1-5.2 DOK32021'!I14</f>
        <v>12247.5</v>
      </c>
      <c r="J17" s="335">
        <f>'Tabell 5.1-5.2 DOK32021'!J14</f>
        <v>11892.5</v>
      </c>
      <c r="K17" s="335">
        <f>'Tabell 5.1-5.2 DOK32021'!K14</f>
        <v>9819.2999999999993</v>
      </c>
      <c r="L17" s="335">
        <f>'Tabell 5.1-5.2 DOK32021'!L14</f>
        <v>12957.5</v>
      </c>
      <c r="M17" s="335">
        <f>'Tabell 5.1-5.2 DOK32021'!M14</f>
        <v>3550</v>
      </c>
      <c r="N17" s="335">
        <f>'Tabell 5.1-5.2 DOK32021'!N14</f>
        <v>0</v>
      </c>
      <c r="O17" s="335">
        <f>'Tabell 5.1-5.2 DOK32021'!O14</f>
        <v>2236.5</v>
      </c>
      <c r="P17" s="335">
        <f>'Tabell 5.1-5.2 DOK32021'!P14</f>
        <v>10571.9</v>
      </c>
      <c r="Q17" s="335">
        <f>'Tabell 5.1-5.2 DOK32021'!Q14</f>
        <v>23451.3</v>
      </c>
      <c r="R17" s="335">
        <f>'Tabell 5.1-5.2 DOK32021'!R14</f>
        <v>2541.8000000000002</v>
      </c>
      <c r="S17" s="275">
        <f t="shared" si="3"/>
        <v>104710.8</v>
      </c>
    </row>
    <row r="18" spans="1:19" ht="16.5" customHeight="1" x14ac:dyDescent="0.35">
      <c r="A18" s="173" t="s">
        <v>258</v>
      </c>
      <c r="B18" s="173"/>
      <c r="C18" s="173"/>
      <c r="D18" s="305">
        <v>3200</v>
      </c>
      <c r="E18" s="305">
        <v>3493</v>
      </c>
      <c r="F18" s="305">
        <v>2602</v>
      </c>
      <c r="G18" s="305">
        <v>1466</v>
      </c>
      <c r="H18" s="305">
        <v>1827</v>
      </c>
      <c r="I18" s="305">
        <v>1837</v>
      </c>
      <c r="J18" s="305">
        <v>2018</v>
      </c>
      <c r="K18" s="305">
        <v>2517</v>
      </c>
      <c r="L18" s="305">
        <v>2031</v>
      </c>
      <c r="M18" s="305">
        <v>2015</v>
      </c>
      <c r="N18" s="305">
        <v>2218</v>
      </c>
      <c r="O18" s="305">
        <v>2755</v>
      </c>
      <c r="P18" s="305">
        <v>3529</v>
      </c>
      <c r="Q18" s="305">
        <v>3193</v>
      </c>
      <c r="R18" s="305">
        <v>2184</v>
      </c>
      <c r="S18" s="33">
        <f t="shared" si="3"/>
        <v>36885</v>
      </c>
    </row>
    <row r="19" spans="1:19" ht="16.5" customHeight="1" x14ac:dyDescent="0.35">
      <c r="A19" s="173" t="s">
        <v>177</v>
      </c>
      <c r="B19" s="173"/>
      <c r="C19" s="173"/>
      <c r="D19" s="305">
        <f>'Tabell 5.1-5.2 DOK32021'!D27</f>
        <v>29226.393369116679</v>
      </c>
      <c r="E19" s="305">
        <f>'Tabell 5.1-5.2 DOK32021'!E27</f>
        <v>20793.251165524271</v>
      </c>
      <c r="F19" s="305">
        <f>'Tabell 5.1-5.2 DOK32021'!F27</f>
        <v>13705.4089938177</v>
      </c>
      <c r="G19" s="305">
        <f>'Tabell 5.1-5.2 DOK32021'!G27</f>
        <v>9869.6903665194241</v>
      </c>
      <c r="H19" s="305">
        <f>'Tabell 5.1-5.2 DOK32021'!H27</f>
        <v>11796.891559103286</v>
      </c>
      <c r="I19" s="305">
        <f>'Tabell 5.1-5.2 DOK32021'!I27</f>
        <v>8093.9110791146149</v>
      </c>
      <c r="J19" s="305">
        <f>'Tabell 5.1-5.2 DOK32021'!J27</f>
        <v>12168.758880916768</v>
      </c>
      <c r="K19" s="305">
        <f>'Tabell 5.1-5.2 DOK32021'!K27</f>
        <v>17467.731860977427</v>
      </c>
      <c r="L19" s="305">
        <f>'Tabell 5.1-5.2 DOK32021'!L27</f>
        <v>18886.630583645543</v>
      </c>
      <c r="M19" s="305">
        <f>'Tabell 5.1-5.2 DOK32021'!M27</f>
        <v>15497.556474798916</v>
      </c>
      <c r="N19" s="305">
        <f>'Tabell 5.1-5.2 DOK32021'!N27</f>
        <v>24845.211111213463</v>
      </c>
      <c r="O19" s="305">
        <f>'Tabell 5.1-5.2 DOK32021'!O27</f>
        <v>34432.004443018181</v>
      </c>
      <c r="P19" s="305">
        <f>'Tabell 5.1-5.2 DOK32021'!P27</f>
        <v>20111.520900451302</v>
      </c>
      <c r="Q19" s="305">
        <f>'Tabell 5.1-5.2 DOK32021'!Q27</f>
        <v>15003.713152663235</v>
      </c>
      <c r="R19" s="305">
        <f>'Tabell 5.1-5.2 DOK32021'!R27</f>
        <v>24961.326059119201</v>
      </c>
      <c r="S19" s="33">
        <f t="shared" si="3"/>
        <v>276860</v>
      </c>
    </row>
    <row r="20" spans="1:19" ht="16.5" customHeight="1" thickBot="1" x14ac:dyDescent="0.4">
      <c r="A20" s="439" t="s">
        <v>0</v>
      </c>
      <c r="B20" s="439"/>
      <c r="C20" s="439"/>
      <c r="D20" s="221">
        <f t="shared" ref="D20:S20" si="4">SUM(D14:D19)</f>
        <v>110209.89616275691</v>
      </c>
      <c r="E20" s="221">
        <f t="shared" si="4"/>
        <v>99972.644216031054</v>
      </c>
      <c r="F20" s="221">
        <f t="shared" si="4"/>
        <v>83540.251941266397</v>
      </c>
      <c r="G20" s="221">
        <f t="shared" si="4"/>
        <v>44357.988533408017</v>
      </c>
      <c r="H20" s="221">
        <f t="shared" si="4"/>
        <v>50781.14819858854</v>
      </c>
      <c r="I20" s="221">
        <f t="shared" si="4"/>
        <v>59280.751350129904</v>
      </c>
      <c r="J20" s="221">
        <f t="shared" si="4"/>
        <v>77961.568653906492</v>
      </c>
      <c r="K20" s="221">
        <f t="shared" si="4"/>
        <v>135768.98036261144</v>
      </c>
      <c r="L20" s="221">
        <f t="shared" si="4"/>
        <v>70103.806090327009</v>
      </c>
      <c r="M20" s="221">
        <f t="shared" si="4"/>
        <v>48311.893582779376</v>
      </c>
      <c r="N20" s="221">
        <f t="shared" si="4"/>
        <v>56824.704693143169</v>
      </c>
      <c r="O20" s="221">
        <f t="shared" si="4"/>
        <v>86922.548782715894</v>
      </c>
      <c r="P20" s="221">
        <f t="shared" si="4"/>
        <v>90370.302329289145</v>
      </c>
      <c r="Q20" s="221">
        <f t="shared" si="4"/>
        <v>97950.033973703408</v>
      </c>
      <c r="R20" s="221">
        <f t="shared" si="4"/>
        <v>60566.648391317154</v>
      </c>
      <c r="S20" s="221">
        <f t="shared" si="4"/>
        <v>1172923.167261974</v>
      </c>
    </row>
    <row r="21" spans="1:19" ht="16.5" customHeight="1" thickBot="1" x14ac:dyDescent="0.4">
      <c r="A21" s="426"/>
      <c r="B21" s="426"/>
      <c r="C21" s="426"/>
      <c r="D21" s="33"/>
      <c r="E21" s="33"/>
      <c r="F21" s="33"/>
      <c r="G21" s="33"/>
      <c r="H21" s="33"/>
      <c r="I21" s="33"/>
      <c r="J21" s="33"/>
      <c r="K21" s="33"/>
      <c r="L21" s="33"/>
      <c r="M21" s="33"/>
      <c r="N21" s="33"/>
      <c r="O21" s="33"/>
      <c r="P21" s="33"/>
      <c r="Q21" s="33"/>
      <c r="R21" s="33"/>
      <c r="S21" s="33"/>
    </row>
    <row r="22" spans="1:19" ht="16.5" customHeight="1" x14ac:dyDescent="0.35">
      <c r="A22" s="440" t="str">
        <f>'Tabell 2.1 DOK32021'!A24</f>
        <v xml:space="preserve">FO2B  Barnevern </v>
      </c>
      <c r="B22" s="440"/>
      <c r="C22" s="440"/>
      <c r="D22" s="193"/>
      <c r="E22" s="193"/>
      <c r="F22" s="193"/>
      <c r="G22" s="193"/>
      <c r="H22" s="193"/>
      <c r="I22" s="193"/>
      <c r="J22" s="193"/>
      <c r="K22" s="193"/>
      <c r="L22" s="193"/>
      <c r="M22" s="193"/>
      <c r="N22" s="193"/>
      <c r="O22" s="193"/>
      <c r="P22" s="193"/>
      <c r="Q22" s="193"/>
      <c r="R22" s="193"/>
      <c r="S22" s="193"/>
    </row>
    <row r="23" spans="1:19" ht="16.5" customHeight="1" x14ac:dyDescent="0.35">
      <c r="A23" s="437" t="s">
        <v>34</v>
      </c>
      <c r="B23" s="437"/>
      <c r="C23" s="437"/>
      <c r="D23" s="33">
        <v>11417.475936482084</v>
      </c>
      <c r="E23" s="33">
        <v>8031.6037622149825</v>
      </c>
      <c r="F23" s="33">
        <v>8425.3098289902282</v>
      </c>
      <c r="G23" s="33">
        <v>5590.6261482084692</v>
      </c>
      <c r="H23" s="33">
        <v>6141.8146416938116</v>
      </c>
      <c r="I23" s="33">
        <v>4881.9552280130292</v>
      </c>
      <c r="J23" s="33">
        <v>7086.7092019543979</v>
      </c>
      <c r="K23" s="33">
        <v>5748.1085749185668</v>
      </c>
      <c r="L23" s="33">
        <v>7007.9679885993482</v>
      </c>
      <c r="M23" s="33">
        <v>8819.0158957654712</v>
      </c>
      <c r="N23" s="33">
        <v>9370.2043892508136</v>
      </c>
      <c r="O23" s="33">
        <v>10945.028656351793</v>
      </c>
      <c r="P23" s="33">
        <v>9212.721962540716</v>
      </c>
      <c r="Q23" s="33">
        <v>7007.9679885993482</v>
      </c>
      <c r="R23" s="33">
        <v>11181.252296416938</v>
      </c>
      <c r="S23" s="33">
        <f>SUM(D23:R23)</f>
        <v>120867.76249999998</v>
      </c>
    </row>
    <row r="24" spans="1:19" ht="16.5" customHeight="1" x14ac:dyDescent="0.35">
      <c r="A24" s="444" t="s">
        <v>236</v>
      </c>
      <c r="B24" s="444"/>
      <c r="C24" s="444"/>
      <c r="D24" s="33">
        <v>787.57500000000005</v>
      </c>
      <c r="E24" s="33">
        <v>0</v>
      </c>
      <c r="F24" s="33">
        <v>0</v>
      </c>
      <c r="G24" s="33">
        <v>2362.7249999999999</v>
      </c>
      <c r="H24" s="33">
        <v>0</v>
      </c>
      <c r="I24" s="33">
        <v>0</v>
      </c>
      <c r="J24" s="33">
        <v>0</v>
      </c>
      <c r="K24" s="33">
        <v>0</v>
      </c>
      <c r="L24" s="33">
        <v>0</v>
      </c>
      <c r="M24" s="33">
        <v>0</v>
      </c>
      <c r="N24" s="33">
        <v>0</v>
      </c>
      <c r="O24" s="33">
        <v>0</v>
      </c>
      <c r="P24" s="33">
        <v>0</v>
      </c>
      <c r="Q24" s="33">
        <v>0</v>
      </c>
      <c r="R24" s="33">
        <v>0</v>
      </c>
      <c r="S24" s="33">
        <f t="shared" ref="S24:S25" si="5">SUM(D24:R24)</f>
        <v>3150.3</v>
      </c>
    </row>
    <row r="25" spans="1:19" ht="16.5" customHeight="1" x14ac:dyDescent="0.35">
      <c r="A25" s="507" t="s">
        <v>35</v>
      </c>
      <c r="B25" s="507"/>
      <c r="C25" s="507"/>
      <c r="D25" s="33">
        <v>0</v>
      </c>
      <c r="E25" s="33">
        <v>0</v>
      </c>
      <c r="F25" s="33">
        <v>0</v>
      </c>
      <c r="G25" s="33">
        <v>2081</v>
      </c>
      <c r="H25" s="33">
        <v>0</v>
      </c>
      <c r="I25" s="33">
        <v>0</v>
      </c>
      <c r="J25" s="33">
        <v>0</v>
      </c>
      <c r="K25" s="33">
        <v>0</v>
      </c>
      <c r="L25" s="33">
        <v>0</v>
      </c>
      <c r="M25" s="33">
        <v>0</v>
      </c>
      <c r="N25" s="33">
        <v>0</v>
      </c>
      <c r="O25" s="33">
        <v>0</v>
      </c>
      <c r="P25" s="33">
        <v>0</v>
      </c>
      <c r="Q25" s="33">
        <v>0</v>
      </c>
      <c r="R25" s="33">
        <v>0</v>
      </c>
      <c r="S25" s="33">
        <f t="shared" si="5"/>
        <v>2081</v>
      </c>
    </row>
    <row r="26" spans="1:19" ht="16.5" customHeight="1" thickBot="1" x14ac:dyDescent="0.4">
      <c r="A26" s="442" t="s">
        <v>0</v>
      </c>
      <c r="B26" s="442"/>
      <c r="C26" s="442"/>
      <c r="D26" s="225">
        <f t="shared" ref="D26:S26" si="6">SUM(D23:D25)</f>
        <v>12205.050936482085</v>
      </c>
      <c r="E26" s="225">
        <f t="shared" si="6"/>
        <v>8031.6037622149825</v>
      </c>
      <c r="F26" s="225">
        <f t="shared" si="6"/>
        <v>8425.3098289902282</v>
      </c>
      <c r="G26" s="225">
        <f t="shared" si="6"/>
        <v>10034.351148208469</v>
      </c>
      <c r="H26" s="225">
        <f t="shared" si="6"/>
        <v>6141.8146416938116</v>
      </c>
      <c r="I26" s="225">
        <f t="shared" si="6"/>
        <v>4881.9552280130292</v>
      </c>
      <c r="J26" s="225">
        <f t="shared" si="6"/>
        <v>7086.7092019543979</v>
      </c>
      <c r="K26" s="225">
        <f t="shared" si="6"/>
        <v>5748.1085749185668</v>
      </c>
      <c r="L26" s="225">
        <f t="shared" si="6"/>
        <v>7007.9679885993482</v>
      </c>
      <c r="M26" s="225">
        <f t="shared" si="6"/>
        <v>8819.0158957654712</v>
      </c>
      <c r="N26" s="225">
        <f t="shared" si="6"/>
        <v>9370.2043892508136</v>
      </c>
      <c r="O26" s="225">
        <f t="shared" si="6"/>
        <v>10945.028656351793</v>
      </c>
      <c r="P26" s="225">
        <f t="shared" si="6"/>
        <v>9212.721962540716</v>
      </c>
      <c r="Q26" s="225">
        <f t="shared" si="6"/>
        <v>7007.9679885993482</v>
      </c>
      <c r="R26" s="225">
        <f t="shared" si="6"/>
        <v>11181.252296416938</v>
      </c>
      <c r="S26" s="225">
        <f t="shared" si="6"/>
        <v>126099.06249999999</v>
      </c>
    </row>
    <row r="27" spans="1:19" ht="16.5" customHeight="1" thickBot="1" x14ac:dyDescent="0.4">
      <c r="A27" s="426"/>
      <c r="B27" s="426"/>
      <c r="C27" s="426"/>
      <c r="D27" s="83"/>
      <c r="E27" s="83"/>
      <c r="F27" s="83"/>
      <c r="G27" s="83"/>
      <c r="H27" s="83"/>
      <c r="I27" s="83"/>
      <c r="J27" s="83"/>
      <c r="K27" s="83"/>
      <c r="L27" s="83"/>
      <c r="M27" s="83"/>
      <c r="N27" s="83"/>
      <c r="O27" s="83"/>
      <c r="P27" s="83"/>
      <c r="Q27" s="83"/>
      <c r="R27" s="83"/>
      <c r="S27" s="83"/>
    </row>
    <row r="28" spans="1:19" ht="16.5" customHeight="1" x14ac:dyDescent="0.35">
      <c r="A28" s="440" t="str">
        <f>'Tabell 2.1 DOK32021'!A30</f>
        <v>FO2C Aktivitetstilbud for barn og unge, helsestasjon og skolehelsetjeneste</v>
      </c>
      <c r="B28" s="440"/>
      <c r="C28" s="440"/>
      <c r="D28" s="193"/>
      <c r="E28" s="193"/>
      <c r="F28" s="193"/>
      <c r="G28" s="193"/>
      <c r="H28" s="193"/>
      <c r="I28" s="193"/>
      <c r="J28" s="193"/>
      <c r="K28" s="193"/>
      <c r="L28" s="193"/>
      <c r="M28" s="193"/>
      <c r="N28" s="193"/>
      <c r="O28" s="193"/>
      <c r="P28" s="193"/>
      <c r="Q28" s="193"/>
      <c r="R28" s="193"/>
      <c r="S28" s="193"/>
    </row>
    <row r="29" spans="1:19" ht="16.5" customHeight="1" x14ac:dyDescent="0.35">
      <c r="A29" s="307" t="s">
        <v>259</v>
      </c>
      <c r="B29" s="307"/>
      <c r="C29" s="307"/>
      <c r="D29" s="305">
        <v>837.35912537000002</v>
      </c>
      <c r="E29" s="305">
        <v>555.45518041999992</v>
      </c>
      <c r="F29" s="305">
        <v>340.37291130999995</v>
      </c>
      <c r="G29" s="305">
        <v>0</v>
      </c>
      <c r="H29" s="305">
        <v>0</v>
      </c>
      <c r="I29" s="305">
        <v>0</v>
      </c>
      <c r="J29" s="305">
        <v>0</v>
      </c>
      <c r="K29" s="305">
        <v>0</v>
      </c>
      <c r="L29" s="305">
        <v>524.13251987000001</v>
      </c>
      <c r="M29" s="305">
        <v>469.83990824999995</v>
      </c>
      <c r="N29" s="305">
        <v>717.28892659500002</v>
      </c>
      <c r="O29" s="305">
        <v>898.96035778499993</v>
      </c>
      <c r="P29" s="305">
        <v>0</v>
      </c>
      <c r="Q29" s="305">
        <v>0</v>
      </c>
      <c r="R29" s="305">
        <v>877.03449539999986</v>
      </c>
      <c r="S29" s="33">
        <f t="shared" ref="S29:S43" si="7">SUM(D29:R29)</f>
        <v>5220.4434250000004</v>
      </c>
    </row>
    <row r="30" spans="1:19" ht="16.5" customHeight="1" x14ac:dyDescent="0.35">
      <c r="A30" s="307" t="s">
        <v>260</v>
      </c>
      <c r="B30" s="307"/>
      <c r="C30" s="307"/>
      <c r="D30" s="305">
        <v>2352.9582605159999</v>
      </c>
      <c r="E30" s="305">
        <v>786.82523301599986</v>
      </c>
      <c r="F30" s="305">
        <v>1568.847658081</v>
      </c>
      <c r="G30" s="305">
        <v>481.11606604799994</v>
      </c>
      <c r="H30" s="305">
        <v>783.06651375000001</v>
      </c>
      <c r="I30" s="305">
        <v>0</v>
      </c>
      <c r="J30" s="305">
        <v>1566.1330275</v>
      </c>
      <c r="K30" s="305">
        <v>0</v>
      </c>
      <c r="L30" s="305">
        <v>786.82523301599986</v>
      </c>
      <c r="M30" s="305">
        <v>785.78114433099995</v>
      </c>
      <c r="N30" s="305">
        <v>1575.321007928</v>
      </c>
      <c r="O30" s="305">
        <v>786.82523301599986</v>
      </c>
      <c r="P30" s="305">
        <v>0</v>
      </c>
      <c r="Q30" s="305">
        <v>0</v>
      </c>
      <c r="R30" s="305">
        <v>3140.4099467430001</v>
      </c>
      <c r="S30" s="33">
        <f t="shared" si="7"/>
        <v>14614.109323945</v>
      </c>
    </row>
    <row r="31" spans="1:19" ht="16.5" customHeight="1" x14ac:dyDescent="0.35">
      <c r="A31" s="307" t="s">
        <v>261</v>
      </c>
      <c r="B31" s="307"/>
      <c r="C31" s="307"/>
      <c r="D31" s="305">
        <v>366.73302506365945</v>
      </c>
      <c r="E31" s="305">
        <v>503.98119943356022</v>
      </c>
      <c r="F31" s="305">
        <v>190.74544663773835</v>
      </c>
      <c r="G31" s="305">
        <v>413.58925663617936</v>
      </c>
      <c r="H31" s="305">
        <v>527.59378857246793</v>
      </c>
      <c r="I31" s="305">
        <v>276.34108226627865</v>
      </c>
      <c r="J31" s="305">
        <v>718.70818191550165</v>
      </c>
      <c r="K31" s="305">
        <v>630.89886605518882</v>
      </c>
      <c r="L31" s="305">
        <v>294.41947082575484</v>
      </c>
      <c r="M31" s="305">
        <v>325.04204736527566</v>
      </c>
      <c r="N31" s="305">
        <v>551.57532441667104</v>
      </c>
      <c r="O31" s="305">
        <v>323.56626054409389</v>
      </c>
      <c r="P31" s="305">
        <v>723.13554237904691</v>
      </c>
      <c r="Q31" s="305">
        <v>728.66974295847842</v>
      </c>
      <c r="R31" s="305">
        <v>524.64221493010439</v>
      </c>
      <c r="S31" s="33">
        <f t="shared" si="7"/>
        <v>7099.6414499999983</v>
      </c>
    </row>
    <row r="32" spans="1:19" ht="16.5" customHeight="1" x14ac:dyDescent="0.35">
      <c r="A32" s="307" t="s">
        <v>262</v>
      </c>
      <c r="B32" s="307"/>
      <c r="C32" s="307"/>
      <c r="D32" s="305">
        <v>3117.7843761223144</v>
      </c>
      <c r="E32" s="305">
        <v>2313.7866744223752</v>
      </c>
      <c r="F32" s="305">
        <v>0</v>
      </c>
      <c r="G32" s="305">
        <v>3174.9815280553303</v>
      </c>
      <c r="H32" s="305">
        <v>3074.6167142860759</v>
      </c>
      <c r="I32" s="305">
        <v>979.90592368261036</v>
      </c>
      <c r="J32" s="305">
        <v>519.09113358076615</v>
      </c>
      <c r="K32" s="305">
        <v>2151.9079425364812</v>
      </c>
      <c r="L32" s="305">
        <v>2088.2356413280299</v>
      </c>
      <c r="M32" s="305">
        <v>0</v>
      </c>
      <c r="N32" s="305">
        <v>699.31612174706117</v>
      </c>
      <c r="O32" s="305">
        <v>871.98676909201447</v>
      </c>
      <c r="P32" s="305">
        <v>481.31942947405753</v>
      </c>
      <c r="Q32" s="305">
        <v>1271.2876410772192</v>
      </c>
      <c r="R32" s="305">
        <v>554.7044545956627</v>
      </c>
      <c r="S32" s="33">
        <f t="shared" si="7"/>
        <v>21298.924350000001</v>
      </c>
    </row>
    <row r="33" spans="1:19" ht="16.5" customHeight="1" x14ac:dyDescent="0.35">
      <c r="A33" s="307" t="s">
        <v>263</v>
      </c>
      <c r="B33" s="307"/>
      <c r="C33" s="307"/>
      <c r="D33" s="305">
        <v>1616</v>
      </c>
      <c r="E33" s="305">
        <v>0</v>
      </c>
      <c r="F33" s="305">
        <v>0</v>
      </c>
      <c r="G33" s="305">
        <v>0</v>
      </c>
      <c r="H33" s="305">
        <v>0</v>
      </c>
      <c r="I33" s="305">
        <v>0</v>
      </c>
      <c r="J33" s="305">
        <v>0</v>
      </c>
      <c r="K33" s="305">
        <v>0</v>
      </c>
      <c r="L33" s="305">
        <v>0</v>
      </c>
      <c r="M33" s="305">
        <v>0</v>
      </c>
      <c r="N33" s="305">
        <v>0</v>
      </c>
      <c r="O33" s="305">
        <v>0</v>
      </c>
      <c r="P33" s="305">
        <v>0</v>
      </c>
      <c r="Q33" s="305">
        <v>0</v>
      </c>
      <c r="R33" s="305">
        <v>0</v>
      </c>
      <c r="S33" s="33">
        <f t="shared" si="7"/>
        <v>1616</v>
      </c>
    </row>
    <row r="34" spans="1:19" ht="16.5" customHeight="1" x14ac:dyDescent="0.35">
      <c r="A34" s="307" t="s">
        <v>264</v>
      </c>
      <c r="B34" s="307"/>
      <c r="C34" s="307"/>
      <c r="D34" s="305">
        <v>0</v>
      </c>
      <c r="E34" s="305">
        <v>2828</v>
      </c>
      <c r="F34" s="305">
        <v>0</v>
      </c>
      <c r="G34" s="305">
        <v>0</v>
      </c>
      <c r="H34" s="305">
        <v>0</v>
      </c>
      <c r="I34" s="305">
        <v>0</v>
      </c>
      <c r="J34" s="305">
        <v>0</v>
      </c>
      <c r="K34" s="305">
        <v>0</v>
      </c>
      <c r="L34" s="305">
        <v>0</v>
      </c>
      <c r="M34" s="305">
        <v>0</v>
      </c>
      <c r="N34" s="305">
        <v>0</v>
      </c>
      <c r="O34" s="305">
        <v>0</v>
      </c>
      <c r="P34" s="305">
        <v>0</v>
      </c>
      <c r="Q34" s="305">
        <v>0</v>
      </c>
      <c r="R34" s="305">
        <v>0</v>
      </c>
      <c r="S34" s="33">
        <f t="shared" si="7"/>
        <v>2828</v>
      </c>
    </row>
    <row r="35" spans="1:19" ht="16.5" customHeight="1" x14ac:dyDescent="0.35">
      <c r="A35" s="307" t="s">
        <v>265</v>
      </c>
      <c r="B35" s="307"/>
      <c r="C35" s="307"/>
      <c r="D35" s="305">
        <v>550</v>
      </c>
      <c r="E35" s="305">
        <v>550</v>
      </c>
      <c r="F35" s="305">
        <v>550</v>
      </c>
      <c r="G35" s="305">
        <v>550</v>
      </c>
      <c r="H35" s="305">
        <v>550</v>
      </c>
      <c r="I35" s="305">
        <v>550</v>
      </c>
      <c r="J35" s="305">
        <v>550</v>
      </c>
      <c r="K35" s="305">
        <v>550</v>
      </c>
      <c r="L35" s="305">
        <v>550</v>
      </c>
      <c r="M35" s="305">
        <v>550</v>
      </c>
      <c r="N35" s="305">
        <v>550</v>
      </c>
      <c r="O35" s="305">
        <v>550</v>
      </c>
      <c r="P35" s="305">
        <v>550</v>
      </c>
      <c r="Q35" s="305">
        <v>550</v>
      </c>
      <c r="R35" s="305">
        <v>550</v>
      </c>
      <c r="S35" s="33">
        <f t="shared" si="7"/>
        <v>8250</v>
      </c>
    </row>
    <row r="36" spans="1:19" ht="16.5" customHeight="1" x14ac:dyDescent="0.35">
      <c r="A36" s="307" t="s">
        <v>266</v>
      </c>
      <c r="B36" s="307"/>
      <c r="C36" s="307"/>
      <c r="D36" s="305">
        <v>6500</v>
      </c>
      <c r="E36" s="305">
        <v>0</v>
      </c>
      <c r="F36" s="305">
        <v>0</v>
      </c>
      <c r="G36" s="305">
        <v>0</v>
      </c>
      <c r="H36" s="305">
        <v>0</v>
      </c>
      <c r="I36" s="305">
        <v>0</v>
      </c>
      <c r="J36" s="305">
        <v>0</v>
      </c>
      <c r="K36" s="305">
        <v>0</v>
      </c>
      <c r="L36" s="305">
        <v>0</v>
      </c>
      <c r="M36" s="305">
        <v>0</v>
      </c>
      <c r="N36" s="305">
        <v>0</v>
      </c>
      <c r="O36" s="305">
        <v>0</v>
      </c>
      <c r="P36" s="305">
        <v>0</v>
      </c>
      <c r="Q36" s="305">
        <v>0</v>
      </c>
      <c r="R36" s="305">
        <v>0</v>
      </c>
      <c r="S36" s="33">
        <f t="shared" si="7"/>
        <v>6500</v>
      </c>
    </row>
    <row r="37" spans="1:19" ht="16.5" customHeight="1" x14ac:dyDescent="0.35">
      <c r="A37" s="307" t="s">
        <v>267</v>
      </c>
      <c r="B37" s="307"/>
      <c r="C37" s="307"/>
      <c r="D37" s="305">
        <v>0</v>
      </c>
      <c r="E37" s="305">
        <v>0</v>
      </c>
      <c r="F37" s="305">
        <v>1200</v>
      </c>
      <c r="G37" s="305">
        <v>0</v>
      </c>
      <c r="H37" s="305">
        <v>0</v>
      </c>
      <c r="I37" s="305">
        <v>0</v>
      </c>
      <c r="J37" s="305">
        <v>0</v>
      </c>
      <c r="K37" s="305">
        <v>0</v>
      </c>
      <c r="L37" s="305">
        <v>0</v>
      </c>
      <c r="M37" s="305">
        <v>0</v>
      </c>
      <c r="N37" s="305">
        <v>0</v>
      </c>
      <c r="O37" s="305">
        <v>0</v>
      </c>
      <c r="P37" s="305">
        <v>0</v>
      </c>
      <c r="Q37" s="305">
        <v>0</v>
      </c>
      <c r="R37" s="305">
        <v>0</v>
      </c>
      <c r="S37" s="33">
        <f t="shared" si="7"/>
        <v>1200</v>
      </c>
    </row>
    <row r="38" spans="1:19" ht="16.5" customHeight="1" x14ac:dyDescent="0.35">
      <c r="A38" s="307" t="s">
        <v>268</v>
      </c>
      <c r="B38" s="307"/>
      <c r="C38" s="307"/>
      <c r="D38" s="305">
        <v>0</v>
      </c>
      <c r="E38" s="305">
        <v>0</v>
      </c>
      <c r="F38" s="305">
        <v>0</v>
      </c>
      <c r="G38" s="305">
        <v>0</v>
      </c>
      <c r="H38" s="305">
        <v>0</v>
      </c>
      <c r="I38" s="305">
        <v>0</v>
      </c>
      <c r="J38" s="305">
        <v>0</v>
      </c>
      <c r="K38" s="305">
        <v>0</v>
      </c>
      <c r="L38" s="305">
        <v>0</v>
      </c>
      <c r="M38" s="305">
        <v>0</v>
      </c>
      <c r="N38" s="305">
        <v>4400</v>
      </c>
      <c r="O38" s="305">
        <v>0</v>
      </c>
      <c r="P38" s="305">
        <v>0</v>
      </c>
      <c r="Q38" s="305">
        <v>0</v>
      </c>
      <c r="R38" s="305">
        <v>0</v>
      </c>
      <c r="S38" s="33">
        <f t="shared" si="7"/>
        <v>4400</v>
      </c>
    </row>
    <row r="39" spans="1:19" ht="16.5" customHeight="1" x14ac:dyDescent="0.35">
      <c r="A39" s="308" t="s">
        <v>269</v>
      </c>
      <c r="B39" s="308"/>
      <c r="C39" s="308"/>
      <c r="D39" s="305">
        <v>0</v>
      </c>
      <c r="E39" s="305">
        <v>0</v>
      </c>
      <c r="F39" s="305">
        <v>0</v>
      </c>
      <c r="G39" s="305">
        <v>0</v>
      </c>
      <c r="H39" s="305">
        <v>0</v>
      </c>
      <c r="I39" s="305">
        <v>0</v>
      </c>
      <c r="J39" s="305">
        <v>0</v>
      </c>
      <c r="K39" s="305">
        <v>0</v>
      </c>
      <c r="L39" s="305">
        <v>0</v>
      </c>
      <c r="M39" s="305">
        <v>0</v>
      </c>
      <c r="N39" s="305">
        <v>0</v>
      </c>
      <c r="O39" s="305">
        <v>0</v>
      </c>
      <c r="P39" s="305">
        <v>0</v>
      </c>
      <c r="Q39" s="305">
        <v>0</v>
      </c>
      <c r="R39" s="305">
        <v>3500</v>
      </c>
      <c r="S39" s="33">
        <f t="shared" si="7"/>
        <v>3500</v>
      </c>
    </row>
    <row r="40" spans="1:19" ht="16.5" customHeight="1" x14ac:dyDescent="0.35">
      <c r="A40" s="332" t="s">
        <v>359</v>
      </c>
      <c r="B40" s="332"/>
      <c r="C40" s="332"/>
      <c r="D40" s="335">
        <f>$S$40*'Tabell 3.1 DOK32021'!D50/100</f>
        <v>578.17964823934915</v>
      </c>
      <c r="E40" s="335">
        <f>$S$40*'Tabell 3.1 DOK32021'!E50/100</f>
        <v>536.35006022912626</v>
      </c>
      <c r="F40" s="335">
        <f>$S$40*'Tabell 3.1 DOK32021'!F50/100</f>
        <v>391.69556849579095</v>
      </c>
      <c r="G40" s="335">
        <f>$S$40*'Tabell 3.1 DOK32021'!G50/100</f>
        <v>291.16375325982352</v>
      </c>
      <c r="H40" s="335">
        <f>$S$40*'Tabell 3.1 DOK32021'!H50/100</f>
        <v>389.47634400435913</v>
      </c>
      <c r="I40" s="335">
        <f>$S$40*'Tabell 3.1 DOK32021'!I50/100</f>
        <v>333.06648796764154</v>
      </c>
      <c r="J40" s="335">
        <f>$S$40*'Tabell 3.1 DOK32021'!J50/100</f>
        <v>534.62660174070584</v>
      </c>
      <c r="K40" s="335">
        <f>$S$40*'Tabell 3.1 DOK32021'!K50/100</f>
        <v>529.61955021612596</v>
      </c>
      <c r="L40" s="335">
        <f>$S$40*'Tabell 3.1 DOK32021'!L50/100</f>
        <v>405.52693305441892</v>
      </c>
      <c r="M40" s="335">
        <f>$S$40*'Tabell 3.1 DOK32021'!M50/100</f>
        <v>326.38025215197928</v>
      </c>
      <c r="N40" s="335">
        <f>$S$40*'Tabell 3.1 DOK32021'!N50/100</f>
        <v>447.86615878518757</v>
      </c>
      <c r="O40" s="335">
        <f>$S$40*'Tabell 3.1 DOK32021'!O50/100</f>
        <v>605.07093823748608</v>
      </c>
      <c r="P40" s="335">
        <f>$S$40*'Tabell 3.1 DOK32021'!P50/100</f>
        <v>544.24737748518123</v>
      </c>
      <c r="Q40" s="335">
        <f>$S$40*'Tabell 3.1 DOK32021'!Q50/100</f>
        <v>540.3227043883852</v>
      </c>
      <c r="R40" s="335">
        <f>$S$40*'Tabell 3.1 DOK32021'!R50/100</f>
        <v>546.40762174443978</v>
      </c>
      <c r="S40" s="275">
        <v>7000</v>
      </c>
    </row>
    <row r="41" spans="1:19" ht="16.5" customHeight="1" x14ac:dyDescent="0.35">
      <c r="A41" s="340" t="s">
        <v>374</v>
      </c>
      <c r="B41" s="340"/>
      <c r="C41" s="340"/>
      <c r="D41" s="341">
        <f>$S$41*'Tabell 3.1 DOK32021'!D50/100</f>
        <v>1899.73312992929</v>
      </c>
      <c r="E41" s="341">
        <f>$S$41*'Tabell 3.1 DOK32021'!E50/100</f>
        <v>1762.2930550385574</v>
      </c>
      <c r="F41" s="341">
        <f>$S$41*'Tabell 3.1 DOK32021'!F50/100</f>
        <v>1286.9997250575987</v>
      </c>
      <c r="G41" s="341">
        <f>$S$41*'Tabell 3.1 DOK32021'!G50/100</f>
        <v>956.68090356799166</v>
      </c>
      <c r="H41" s="341">
        <f>$S$41*'Tabell 3.1 DOK32021'!H50/100</f>
        <v>1279.7079874428941</v>
      </c>
      <c r="I41" s="341">
        <f>$S$41*'Tabell 3.1 DOK32021'!I50/100</f>
        <v>1094.361317607965</v>
      </c>
      <c r="J41" s="341">
        <f>$S$41*'Tabell 3.1 DOK32021'!J50/100</f>
        <v>1756.6302628623191</v>
      </c>
      <c r="K41" s="341">
        <f>$S$41*'Tabell 3.1 DOK32021'!K50/100</f>
        <v>1740.1785221386997</v>
      </c>
      <c r="L41" s="341">
        <f>$S$41*'Tabell 3.1 DOK32021'!L50/100</f>
        <v>1332.4456371788049</v>
      </c>
      <c r="M41" s="341">
        <f>$S$41*'Tabell 3.1 DOK32021'!M50/100</f>
        <v>1072.3922570707891</v>
      </c>
      <c r="N41" s="341">
        <f>$S$41*'Tabell 3.1 DOK32021'!N50/100</f>
        <v>1471.5602360084733</v>
      </c>
      <c r="O41" s="341">
        <f>$S$41*'Tabell 3.1 DOK32021'!O50/100</f>
        <v>1988.0902256374541</v>
      </c>
      <c r="P41" s="341">
        <f>$S$41*'Tabell 3.1 DOK32021'!P50/100</f>
        <v>1788.2413831655954</v>
      </c>
      <c r="Q41" s="341">
        <f>$S$41*'Tabell 3.1 DOK32021'!Q50/100</f>
        <v>1775.3460287046942</v>
      </c>
      <c r="R41" s="341">
        <f>$S$41*'Tabell 3.1 DOK32021'!R50/100</f>
        <v>1795.3393285888735</v>
      </c>
      <c r="S41" s="342">
        <v>23000</v>
      </c>
    </row>
    <row r="42" spans="1:19" ht="16.5" customHeight="1" x14ac:dyDescent="0.35">
      <c r="A42" s="308" t="s">
        <v>356</v>
      </c>
      <c r="B42" s="308"/>
      <c r="C42" s="308"/>
      <c r="D42" s="305">
        <v>0</v>
      </c>
      <c r="E42" s="305">
        <v>0</v>
      </c>
      <c r="F42" s="305">
        <v>0</v>
      </c>
      <c r="G42" s="305">
        <v>0</v>
      </c>
      <c r="H42" s="305">
        <v>0</v>
      </c>
      <c r="I42" s="305">
        <v>0</v>
      </c>
      <c r="J42" s="305">
        <v>0</v>
      </c>
      <c r="K42" s="305">
        <v>250</v>
      </c>
      <c r="L42" s="305">
        <v>0</v>
      </c>
      <c r="M42" s="305">
        <v>0</v>
      </c>
      <c r="N42" s="305">
        <v>0</v>
      </c>
      <c r="O42" s="305">
        <v>0</v>
      </c>
      <c r="P42" s="305">
        <v>0</v>
      </c>
      <c r="Q42" s="305">
        <v>0</v>
      </c>
      <c r="R42" s="305">
        <v>0</v>
      </c>
      <c r="S42" s="33">
        <f t="shared" ref="S42" si="8">SUM(D42:R42)</f>
        <v>250</v>
      </c>
    </row>
    <row r="43" spans="1:19" ht="16.5" customHeight="1" x14ac:dyDescent="0.35">
      <c r="A43" s="307" t="s">
        <v>270</v>
      </c>
      <c r="B43" s="308"/>
      <c r="C43" s="308"/>
      <c r="D43" s="305">
        <v>0</v>
      </c>
      <c r="E43" s="305">
        <v>0</v>
      </c>
      <c r="F43" s="305">
        <v>0</v>
      </c>
      <c r="G43" s="305">
        <v>0</v>
      </c>
      <c r="H43" s="305">
        <v>0</v>
      </c>
      <c r="I43" s="305">
        <v>0</v>
      </c>
      <c r="J43" s="305">
        <v>0</v>
      </c>
      <c r="K43" s="305">
        <v>0</v>
      </c>
      <c r="L43" s="305">
        <v>0</v>
      </c>
      <c r="M43" s="305">
        <v>0</v>
      </c>
      <c r="N43" s="305">
        <v>-1000</v>
      </c>
      <c r="O43" s="305">
        <v>0</v>
      </c>
      <c r="P43" s="305">
        <v>0</v>
      </c>
      <c r="Q43" s="305">
        <v>0</v>
      </c>
      <c r="R43" s="305">
        <v>0</v>
      </c>
      <c r="S43" s="33">
        <f t="shared" si="7"/>
        <v>-1000</v>
      </c>
    </row>
    <row r="44" spans="1:19" ht="16.5" customHeight="1" thickBot="1" x14ac:dyDescent="0.4">
      <c r="A44" s="442" t="s">
        <v>0</v>
      </c>
      <c r="B44" s="442"/>
      <c r="C44" s="442"/>
      <c r="D44" s="225">
        <f t="shared" ref="D44:S44" si="9">SUM(D29:D43)</f>
        <v>17818.747565240614</v>
      </c>
      <c r="E44" s="225">
        <f t="shared" si="9"/>
        <v>9836.6914025596197</v>
      </c>
      <c r="F44" s="225">
        <f t="shared" si="9"/>
        <v>5528.6613095821285</v>
      </c>
      <c r="G44" s="225">
        <f t="shared" si="9"/>
        <v>5867.5315075673243</v>
      </c>
      <c r="H44" s="225">
        <f t="shared" si="9"/>
        <v>6604.4613480557964</v>
      </c>
      <c r="I44" s="225">
        <f t="shared" si="9"/>
        <v>3233.6748115244955</v>
      </c>
      <c r="J44" s="225">
        <f t="shared" si="9"/>
        <v>5645.1892075992928</v>
      </c>
      <c r="K44" s="225">
        <f t="shared" si="9"/>
        <v>5852.6048809464955</v>
      </c>
      <c r="L44" s="225">
        <f t="shared" si="9"/>
        <v>5981.5854352730084</v>
      </c>
      <c r="M44" s="225">
        <f t="shared" si="9"/>
        <v>3529.4356091690443</v>
      </c>
      <c r="N44" s="225">
        <f t="shared" si="9"/>
        <v>9412.9277754803934</v>
      </c>
      <c r="O44" s="225">
        <f t="shared" si="9"/>
        <v>6024.4997843120482</v>
      </c>
      <c r="P44" s="225">
        <f t="shared" si="9"/>
        <v>4086.9437325038812</v>
      </c>
      <c r="Q44" s="225">
        <f t="shared" si="9"/>
        <v>4865.626117128777</v>
      </c>
      <c r="R44" s="225">
        <f t="shared" si="9"/>
        <v>11488.538062002081</v>
      </c>
      <c r="S44" s="225">
        <f t="shared" si="9"/>
        <v>105777.118548945</v>
      </c>
    </row>
    <row r="45" spans="1:19" ht="16.5" customHeight="1" thickBot="1" x14ac:dyDescent="0.4">
      <c r="A45" s="426"/>
      <c r="B45" s="426"/>
      <c r="C45" s="426"/>
      <c r="D45" s="33"/>
      <c r="E45" s="33"/>
      <c r="F45" s="33"/>
      <c r="G45" s="33"/>
      <c r="H45" s="33"/>
      <c r="I45" s="33"/>
      <c r="J45" s="33"/>
      <c r="K45" s="33"/>
      <c r="L45" s="33"/>
      <c r="M45" s="33"/>
      <c r="N45" s="33"/>
      <c r="O45" s="33"/>
      <c r="P45" s="33"/>
      <c r="Q45" s="33"/>
      <c r="R45" s="33"/>
      <c r="S45" s="33"/>
    </row>
    <row r="46" spans="1:19" ht="16.5" customHeight="1" x14ac:dyDescent="0.35">
      <c r="A46" s="443" t="str">
        <f>'Tabell 2.1 DOK32021'!A36</f>
        <v>FO3 Helse og omsorg</v>
      </c>
      <c r="B46" s="443"/>
      <c r="C46" s="443"/>
      <c r="D46" s="226"/>
      <c r="E46" s="226"/>
      <c r="F46" s="226"/>
      <c r="G46" s="226"/>
      <c r="H46" s="226"/>
      <c r="I46" s="226"/>
      <c r="J46" s="226"/>
      <c r="K46" s="226"/>
      <c r="L46" s="226"/>
      <c r="M46" s="226"/>
      <c r="N46" s="226"/>
      <c r="O46" s="226"/>
      <c r="P46" s="226"/>
      <c r="Q46" s="226"/>
      <c r="R46" s="226"/>
      <c r="S46" s="226"/>
    </row>
    <row r="47" spans="1:19" ht="16.5" customHeight="1" x14ac:dyDescent="0.35">
      <c r="A47" s="309" t="s">
        <v>41</v>
      </c>
      <c r="B47" s="309"/>
      <c r="C47" s="309"/>
      <c r="D47" s="306">
        <v>0</v>
      </c>
      <c r="E47" s="306">
        <v>626</v>
      </c>
      <c r="F47" s="306">
        <v>0</v>
      </c>
      <c r="G47" s="306">
        <v>8074</v>
      </c>
      <c r="H47" s="306">
        <v>3097</v>
      </c>
      <c r="I47" s="306">
        <v>0</v>
      </c>
      <c r="J47" s="306">
        <v>761</v>
      </c>
      <c r="K47" s="306">
        <v>0</v>
      </c>
      <c r="L47" s="306">
        <v>1154</v>
      </c>
      <c r="M47" s="306">
        <v>0</v>
      </c>
      <c r="N47" s="306">
        <v>0</v>
      </c>
      <c r="O47" s="306">
        <v>336</v>
      </c>
      <c r="P47" s="306">
        <v>0</v>
      </c>
      <c r="Q47" s="306">
        <v>0</v>
      </c>
      <c r="R47" s="306">
        <v>0</v>
      </c>
      <c r="S47" s="84">
        <f>SUM(D47:R47)</f>
        <v>14048</v>
      </c>
    </row>
    <row r="48" spans="1:19" ht="16.5" customHeight="1" x14ac:dyDescent="0.35">
      <c r="A48" s="309" t="s">
        <v>315</v>
      </c>
      <c r="B48" s="309"/>
      <c r="C48" s="309"/>
      <c r="D48" s="306">
        <v>700</v>
      </c>
      <c r="E48" s="306">
        <v>1400</v>
      </c>
      <c r="F48" s="306">
        <v>1400</v>
      </c>
      <c r="G48" s="306">
        <v>700</v>
      </c>
      <c r="H48" s="306">
        <v>700</v>
      </c>
      <c r="I48" s="306">
        <v>700</v>
      </c>
      <c r="J48" s="306">
        <v>1400</v>
      </c>
      <c r="K48" s="306">
        <v>1400</v>
      </c>
      <c r="L48" s="306">
        <v>700</v>
      </c>
      <c r="M48" s="306">
        <v>700</v>
      </c>
      <c r="N48" s="306">
        <v>700</v>
      </c>
      <c r="O48" s="306">
        <v>2800</v>
      </c>
      <c r="P48" s="306">
        <v>1400</v>
      </c>
      <c r="Q48" s="306">
        <v>700</v>
      </c>
      <c r="R48" s="306">
        <v>700</v>
      </c>
      <c r="S48" s="84">
        <f t="shared" ref="S48:S56" si="10">SUM(D48:R48)</f>
        <v>16100</v>
      </c>
    </row>
    <row r="49" spans="1:192" ht="16.5" customHeight="1" x14ac:dyDescent="0.35">
      <c r="A49" s="309" t="s">
        <v>42</v>
      </c>
      <c r="B49" s="309"/>
      <c r="C49" s="309"/>
      <c r="D49" s="306">
        <v>0</v>
      </c>
      <c r="E49" s="306">
        <v>0</v>
      </c>
      <c r="F49" s="306">
        <v>0</v>
      </c>
      <c r="G49" s="306">
        <v>0</v>
      </c>
      <c r="H49" s="306">
        <v>0</v>
      </c>
      <c r="I49" s="306">
        <v>0</v>
      </c>
      <c r="J49" s="306">
        <v>0</v>
      </c>
      <c r="K49" s="306">
        <v>485</v>
      </c>
      <c r="L49" s="306">
        <v>0</v>
      </c>
      <c r="M49" s="306">
        <v>0</v>
      </c>
      <c r="N49" s="306">
        <v>0</v>
      </c>
      <c r="O49" s="306">
        <v>1600</v>
      </c>
      <c r="P49" s="306">
        <v>0</v>
      </c>
      <c r="Q49" s="306">
        <v>0</v>
      </c>
      <c r="R49" s="306">
        <v>0</v>
      </c>
      <c r="S49" s="84">
        <f t="shared" si="10"/>
        <v>2085</v>
      </c>
    </row>
    <row r="50" spans="1:192" s="55" customFormat="1" ht="16.5" customHeight="1" x14ac:dyDescent="0.35">
      <c r="A50" s="309" t="s">
        <v>43</v>
      </c>
      <c r="B50" s="309"/>
      <c r="C50" s="309"/>
      <c r="D50" s="306">
        <v>4100</v>
      </c>
      <c r="E50" s="306">
        <v>0</v>
      </c>
      <c r="F50" s="306">
        <v>0</v>
      </c>
      <c r="G50" s="306">
        <v>0</v>
      </c>
      <c r="H50" s="306">
        <v>0</v>
      </c>
      <c r="I50" s="306">
        <v>0</v>
      </c>
      <c r="J50" s="306">
        <v>0</v>
      </c>
      <c r="K50" s="306">
        <v>0</v>
      </c>
      <c r="L50" s="306">
        <v>0</v>
      </c>
      <c r="M50" s="306">
        <v>0</v>
      </c>
      <c r="N50" s="306">
        <v>0</v>
      </c>
      <c r="O50" s="306">
        <v>0</v>
      </c>
      <c r="P50" s="306">
        <v>0</v>
      </c>
      <c r="Q50" s="306">
        <v>0</v>
      </c>
      <c r="R50" s="306">
        <v>0</v>
      </c>
      <c r="S50" s="84">
        <f t="shared" si="10"/>
        <v>4100</v>
      </c>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row>
    <row r="51" spans="1:192" ht="16.5" customHeight="1" x14ac:dyDescent="0.35">
      <c r="A51" s="308" t="s">
        <v>354</v>
      </c>
      <c r="B51" s="308"/>
      <c r="C51" s="308"/>
      <c r="D51" s="306">
        <v>0</v>
      </c>
      <c r="E51" s="306">
        <v>9500</v>
      </c>
      <c r="F51" s="306">
        <v>0</v>
      </c>
      <c r="G51" s="306">
        <v>0</v>
      </c>
      <c r="H51" s="306">
        <v>0</v>
      </c>
      <c r="I51" s="306">
        <v>0</v>
      </c>
      <c r="J51" s="306">
        <v>0</v>
      </c>
      <c r="K51" s="306">
        <v>0</v>
      </c>
      <c r="L51" s="306">
        <v>0</v>
      </c>
      <c r="M51" s="306">
        <v>0</v>
      </c>
      <c r="N51" s="306">
        <v>0</v>
      </c>
      <c r="O51" s="306">
        <v>0</v>
      </c>
      <c r="P51" s="306">
        <v>0</v>
      </c>
      <c r="Q51" s="306">
        <v>0</v>
      </c>
      <c r="R51" s="306">
        <v>0</v>
      </c>
      <c r="S51" s="84">
        <f t="shared" si="10"/>
        <v>9500</v>
      </c>
    </row>
    <row r="52" spans="1:192" ht="16.5" customHeight="1" x14ac:dyDescent="0.35">
      <c r="A52" s="309" t="s">
        <v>271</v>
      </c>
      <c r="B52" s="309"/>
      <c r="C52" s="309"/>
      <c r="D52" s="306">
        <v>2500</v>
      </c>
      <c r="E52" s="306"/>
      <c r="F52" s="306">
        <v>0</v>
      </c>
      <c r="G52" s="306">
        <v>0</v>
      </c>
      <c r="H52" s="306">
        <v>0</v>
      </c>
      <c r="I52" s="306">
        <v>0</v>
      </c>
      <c r="J52" s="306">
        <v>0</v>
      </c>
      <c r="K52" s="306">
        <v>0</v>
      </c>
      <c r="L52" s="306">
        <v>0</v>
      </c>
      <c r="M52" s="306">
        <v>0</v>
      </c>
      <c r="N52" s="306">
        <v>0</v>
      </c>
      <c r="O52" s="306">
        <v>0</v>
      </c>
      <c r="P52" s="306">
        <v>0</v>
      </c>
      <c r="Q52" s="306">
        <v>0</v>
      </c>
      <c r="R52" s="306">
        <v>2000</v>
      </c>
      <c r="S52" s="84">
        <f t="shared" si="10"/>
        <v>4500</v>
      </c>
    </row>
    <row r="53" spans="1:192" ht="16.5" customHeight="1" x14ac:dyDescent="0.35">
      <c r="A53" s="309" t="s">
        <v>272</v>
      </c>
      <c r="B53" s="309"/>
      <c r="C53" s="309"/>
      <c r="D53" s="306">
        <v>0</v>
      </c>
      <c r="E53" s="306">
        <v>0</v>
      </c>
      <c r="F53" s="306">
        <v>0</v>
      </c>
      <c r="G53" s="306">
        <v>600</v>
      </c>
      <c r="H53" s="306">
        <v>0</v>
      </c>
      <c r="I53" s="306">
        <v>0</v>
      </c>
      <c r="J53" s="306">
        <v>0</v>
      </c>
      <c r="K53" s="306">
        <v>0</v>
      </c>
      <c r="L53" s="306">
        <v>0</v>
      </c>
      <c r="M53" s="306">
        <v>0</v>
      </c>
      <c r="N53" s="306">
        <v>0</v>
      </c>
      <c r="O53" s="306">
        <v>0</v>
      </c>
      <c r="P53" s="306">
        <v>0</v>
      </c>
      <c r="Q53" s="306">
        <v>0</v>
      </c>
      <c r="R53" s="306">
        <v>0</v>
      </c>
      <c r="S53" s="84">
        <f t="shared" si="10"/>
        <v>600</v>
      </c>
    </row>
    <row r="54" spans="1:192" ht="16.5" customHeight="1" x14ac:dyDescent="0.35">
      <c r="A54" s="309" t="s">
        <v>200</v>
      </c>
      <c r="B54" s="309"/>
      <c r="C54" s="309"/>
      <c r="D54" s="306">
        <v>0</v>
      </c>
      <c r="E54" s="306">
        <v>0</v>
      </c>
      <c r="F54" s="306">
        <v>0</v>
      </c>
      <c r="G54" s="306">
        <v>0</v>
      </c>
      <c r="H54" s="306">
        <v>0</v>
      </c>
      <c r="I54" s="306">
        <v>0</v>
      </c>
      <c r="J54" s="306">
        <v>0</v>
      </c>
      <c r="K54" s="306">
        <v>1700</v>
      </c>
      <c r="L54" s="306">
        <v>0</v>
      </c>
      <c r="M54" s="306">
        <v>0</v>
      </c>
      <c r="N54" s="306">
        <v>0</v>
      </c>
      <c r="O54" s="306">
        <v>0</v>
      </c>
      <c r="P54" s="306">
        <v>0</v>
      </c>
      <c r="Q54" s="306">
        <v>0</v>
      </c>
      <c r="R54" s="306">
        <v>0</v>
      </c>
      <c r="S54" s="84">
        <f t="shared" si="10"/>
        <v>1700</v>
      </c>
    </row>
    <row r="55" spans="1:192" ht="16.5" customHeight="1" x14ac:dyDescent="0.35">
      <c r="A55" s="309" t="s">
        <v>273</v>
      </c>
      <c r="B55" s="309"/>
      <c r="C55" s="309"/>
      <c r="D55" s="306">
        <f>$S55*'Tabell 3.1 DOK32021'!D$68/100</f>
        <v>3621.4200492817827</v>
      </c>
      <c r="E55" s="306">
        <f>$S55*'Tabell 3.1 DOK32021'!E$68/100</f>
        <v>3146.0408626767644</v>
      </c>
      <c r="F55" s="306">
        <f>$S55*'Tabell 3.1 DOK32021'!F$68/100</f>
        <v>2811.8238280563701</v>
      </c>
      <c r="G55" s="306">
        <f>$S55*'Tabell 3.1 DOK32021'!G$68/100</f>
        <v>2178.9825789960087</v>
      </c>
      <c r="H55" s="306">
        <f>$S55*'Tabell 3.1 DOK32021'!H$68/100</f>
        <v>4300.6136483510209</v>
      </c>
      <c r="I55" s="306">
        <f>$S55*'Tabell 3.1 DOK32021'!I$68/100</f>
        <v>3273.5949616393436</v>
      </c>
      <c r="J55" s="306">
        <f>$S55*'Tabell 3.1 DOK32021'!J$68/100</f>
        <v>4304.7047923978025</v>
      </c>
      <c r="K55" s="306">
        <f>$S55*'Tabell 3.1 DOK32021'!K$68/100</f>
        <v>4229.2929778802209</v>
      </c>
      <c r="L55" s="306">
        <f>$S55*'Tabell 3.1 DOK32021'!L$68/100</f>
        <v>2936.8044159842711</v>
      </c>
      <c r="M55" s="306">
        <f>$S55*'Tabell 3.1 DOK32021'!M$68/100</f>
        <v>3247.840539902289</v>
      </c>
      <c r="N55" s="306">
        <f>$S55*'Tabell 3.1 DOK32021'!N$68/100</f>
        <v>3631.4238271435502</v>
      </c>
      <c r="O55" s="306">
        <f>$S55*'Tabell 3.1 DOK32021'!O$68/100</f>
        <v>5281.4666186462318</v>
      </c>
      <c r="P55" s="306">
        <f>$S55*'Tabell 3.1 DOK32021'!P$68/100</f>
        <v>5602.5192640089108</v>
      </c>
      <c r="Q55" s="306">
        <f>$S55*'Tabell 3.1 DOK32021'!Q$68/100</f>
        <v>5008.4837468516052</v>
      </c>
      <c r="R55" s="306">
        <f>$S55*'Tabell 3.1 DOK32021'!R$68/100</f>
        <v>3424.9878881838267</v>
      </c>
      <c r="S55" s="84">
        <v>57000</v>
      </c>
    </row>
    <row r="56" spans="1:192" ht="16.5" customHeight="1" x14ac:dyDescent="0.35">
      <c r="A56" s="309" t="s">
        <v>274</v>
      </c>
      <c r="B56" s="309"/>
      <c r="C56" s="309"/>
      <c r="D56" s="306">
        <v>2730</v>
      </c>
      <c r="E56" s="306">
        <v>2730</v>
      </c>
      <c r="F56" s="306">
        <v>5005</v>
      </c>
      <c r="G56" s="306">
        <v>2730</v>
      </c>
      <c r="H56" s="306">
        <v>10374</v>
      </c>
      <c r="I56" s="306">
        <v>5642</v>
      </c>
      <c r="J56" s="306">
        <v>8281</v>
      </c>
      <c r="K56" s="306">
        <v>8554</v>
      </c>
      <c r="L56" s="306">
        <v>4550</v>
      </c>
      <c r="M56" s="306">
        <v>2730</v>
      </c>
      <c r="N56" s="306">
        <v>2730</v>
      </c>
      <c r="O56" s="306">
        <v>6006</v>
      </c>
      <c r="P56" s="306">
        <v>9100</v>
      </c>
      <c r="Q56" s="306">
        <v>8554</v>
      </c>
      <c r="R56" s="306">
        <v>5460</v>
      </c>
      <c r="S56" s="84">
        <f t="shared" si="10"/>
        <v>85176</v>
      </c>
    </row>
    <row r="57" spans="1:192" ht="16.5" customHeight="1" x14ac:dyDescent="0.35">
      <c r="A57" s="309" t="s">
        <v>275</v>
      </c>
      <c r="B57" s="309"/>
      <c r="C57" s="309"/>
      <c r="D57" s="306">
        <f>$S57*'Tabell 3.1 DOK32021'!D71/100</f>
        <v>1049.4327741408995</v>
      </c>
      <c r="E57" s="306">
        <f>$S57*'Tabell 3.1 DOK32021'!E71/100</f>
        <v>969.16577741704339</v>
      </c>
      <c r="F57" s="306">
        <f>$S57*'Tabell 3.1 DOK32021'!F71/100</f>
        <v>951.07870991751361</v>
      </c>
      <c r="G57" s="306">
        <f>$S57*'Tabell 3.1 DOK32021'!G71/100</f>
        <v>833.66956608402995</v>
      </c>
      <c r="H57" s="306">
        <f>$S57*'Tabell 3.1 DOK32021'!H71/100</f>
        <v>2048.6355539648885</v>
      </c>
      <c r="I57" s="306">
        <f>$S57*'Tabell 3.1 DOK32021'!I71/100</f>
        <v>1576.851646129194</v>
      </c>
      <c r="J57" s="306">
        <f>$S57*'Tabell 3.1 DOK32021'!J71/100</f>
        <v>1987.612811796766</v>
      </c>
      <c r="K57" s="306">
        <f>$S57*'Tabell 3.1 DOK32021'!K71/100</f>
        <v>1844.2759882159523</v>
      </c>
      <c r="L57" s="306">
        <f>$S57*'Tabell 3.1 DOK32021'!L71/100</f>
        <v>1185.8499804704795</v>
      </c>
      <c r="M57" s="306">
        <f>$S57*'Tabell 3.1 DOK32021'!M71/100</f>
        <v>1207.8619311386446</v>
      </c>
      <c r="N57" s="306">
        <f>$S57*'Tabell 3.1 DOK32021'!N71/100</f>
        <v>1361.2085970644112</v>
      </c>
      <c r="O57" s="306">
        <f>$S57*'Tabell 3.1 DOK32021'!O71/100</f>
        <v>1984.3954679327931</v>
      </c>
      <c r="P57" s="306">
        <f>$S57*'Tabell 3.1 DOK32021'!P71/100</f>
        <v>2671.3003074239286</v>
      </c>
      <c r="Q57" s="306">
        <f>$S57*'Tabell 3.1 DOK32021'!Q71/100</f>
        <v>2429.0844393357893</v>
      </c>
      <c r="R57" s="306">
        <f>$S57*'Tabell 3.1 DOK32021'!R71/100</f>
        <v>899.57644896766953</v>
      </c>
      <c r="S57" s="84">
        <v>23000.000000000004</v>
      </c>
    </row>
    <row r="58" spans="1:192" ht="16.5" customHeight="1" x14ac:dyDescent="0.35">
      <c r="A58" s="309" t="s">
        <v>276</v>
      </c>
      <c r="B58" s="309"/>
      <c r="C58" s="309"/>
      <c r="D58" s="306">
        <v>0</v>
      </c>
      <c r="E58" s="306">
        <v>0</v>
      </c>
      <c r="F58" s="306">
        <v>0</v>
      </c>
      <c r="G58" s="306">
        <v>0</v>
      </c>
      <c r="H58" s="306">
        <v>0</v>
      </c>
      <c r="I58" s="306">
        <v>0</v>
      </c>
      <c r="J58" s="306">
        <v>3737</v>
      </c>
      <c r="K58" s="306">
        <v>0</v>
      </c>
      <c r="L58" s="306">
        <v>0</v>
      </c>
      <c r="M58" s="306">
        <v>0</v>
      </c>
      <c r="N58" s="306">
        <v>0</v>
      </c>
      <c r="O58" s="306">
        <v>0</v>
      </c>
      <c r="P58" s="306">
        <v>0</v>
      </c>
      <c r="Q58" s="306">
        <v>0</v>
      </c>
      <c r="R58" s="306">
        <v>0</v>
      </c>
      <c r="S58" s="84">
        <f>SUM(D58:R58)</f>
        <v>3737</v>
      </c>
    </row>
    <row r="59" spans="1:192" ht="16.5" customHeight="1" x14ac:dyDescent="0.35">
      <c r="A59" s="309" t="s">
        <v>44</v>
      </c>
      <c r="B59" s="309"/>
      <c r="C59" s="309"/>
      <c r="D59" s="306">
        <v>851</v>
      </c>
      <c r="E59" s="306">
        <v>1050</v>
      </c>
      <c r="F59" s="306">
        <v>0</v>
      </c>
      <c r="G59" s="306">
        <v>779</v>
      </c>
      <c r="H59" s="306">
        <v>0</v>
      </c>
      <c r="I59" s="306">
        <v>0</v>
      </c>
      <c r="J59" s="306">
        <v>655</v>
      </c>
      <c r="K59" s="306">
        <v>0</v>
      </c>
      <c r="L59" s="306">
        <v>529</v>
      </c>
      <c r="M59" s="306">
        <v>970</v>
      </c>
      <c r="N59" s="306">
        <v>0</v>
      </c>
      <c r="O59" s="306">
        <v>285</v>
      </c>
      <c r="P59" s="306">
        <v>1932</v>
      </c>
      <c r="Q59" s="306">
        <v>1289</v>
      </c>
      <c r="R59" s="306">
        <v>729</v>
      </c>
      <c r="S59" s="84">
        <f>SUM(D59:R59)</f>
        <v>9069</v>
      </c>
    </row>
    <row r="60" spans="1:192" s="376" customFormat="1" ht="16.5" customHeight="1" x14ac:dyDescent="0.35">
      <c r="A60" s="309" t="s">
        <v>17</v>
      </c>
      <c r="B60" s="309"/>
      <c r="C60" s="309"/>
      <c r="D60" s="306">
        <v>5909</v>
      </c>
      <c r="E60" s="306">
        <v>4846</v>
      </c>
      <c r="F60" s="306">
        <v>3867</v>
      </c>
      <c r="G60" s="306">
        <v>131</v>
      </c>
      <c r="H60" s="306">
        <v>0</v>
      </c>
      <c r="I60" s="306">
        <v>0</v>
      </c>
      <c r="J60" s="306">
        <v>0</v>
      </c>
      <c r="K60" s="306">
        <v>0</v>
      </c>
      <c r="L60" s="306">
        <v>2217</v>
      </c>
      <c r="M60" s="306">
        <v>3828</v>
      </c>
      <c r="N60" s="306">
        <v>4798</v>
      </c>
      <c r="O60" s="306">
        <v>7377</v>
      </c>
      <c r="P60" s="306">
        <v>5567</v>
      </c>
      <c r="Q60" s="306">
        <v>0</v>
      </c>
      <c r="R60" s="306">
        <v>3009</v>
      </c>
      <c r="S60" s="84">
        <f>SUM(D60:R60)</f>
        <v>41549</v>
      </c>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row>
    <row r="61" spans="1:192" s="376" customFormat="1" ht="16.5" customHeight="1" x14ac:dyDescent="0.35">
      <c r="A61" s="332" t="s">
        <v>358</v>
      </c>
      <c r="B61" s="332"/>
      <c r="C61" s="332"/>
      <c r="D61" s="333">
        <f>$S$61*'Tabell 3.1 DOK32021'!D68/100</f>
        <v>698.87053582630892</v>
      </c>
      <c r="E61" s="333">
        <f>$S$61*'Tabell 3.1 DOK32021'!E68/100</f>
        <v>607.13069279727029</v>
      </c>
      <c r="F61" s="333">
        <f>$S$61*'Tabell 3.1 DOK32021'!F68/100</f>
        <v>542.632668572282</v>
      </c>
      <c r="G61" s="333">
        <f>$S$61*'Tabell 3.1 DOK32021'!G68/100</f>
        <v>420.50540998168589</v>
      </c>
      <c r="H61" s="333">
        <f>$S$61*'Tabell 3.1 DOK32021'!H68/100</f>
        <v>829.94298476949518</v>
      </c>
      <c r="I61" s="333">
        <f>$S$61*'Tabell 3.1 DOK32021'!I68/100</f>
        <v>631.74639610583824</v>
      </c>
      <c r="J61" s="333">
        <f>$S$61*'Tabell 3.1 DOK32021'!J68/100</f>
        <v>830.73250379606702</v>
      </c>
      <c r="K61" s="333">
        <f>$S$61*'Tabell 3.1 DOK32021'!K68/100</f>
        <v>816.17934660846367</v>
      </c>
      <c r="L61" s="333">
        <f>$S$61*'Tabell 3.1 DOK32021'!L68/100</f>
        <v>566.75172940047344</v>
      </c>
      <c r="M61" s="333">
        <f>$S$61*'Tabell 3.1 DOK32021'!M68/100</f>
        <v>626.77624454254703</v>
      </c>
      <c r="N61" s="333">
        <f>$S$61*'Tabell 3.1 DOK32021'!N68/100</f>
        <v>700.80108944875519</v>
      </c>
      <c r="O61" s="333">
        <f>$S$61*'Tabell 3.1 DOK32021'!O68/100</f>
        <v>1019.2304000896237</v>
      </c>
      <c r="P61" s="333">
        <f>$S$61*'Tabell 3.1 DOK32021'!P68/100</f>
        <v>1081.1879281420704</v>
      </c>
      <c r="Q61" s="333">
        <f>$S$61*'Tabell 3.1 DOK32021'!Q68/100</f>
        <v>966.54949500645012</v>
      </c>
      <c r="R61" s="333">
        <f>$S$61*'Tabell 3.1 DOK32021'!R68/100</f>
        <v>660.9625749126684</v>
      </c>
      <c r="S61" s="276">
        <v>11000</v>
      </c>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row>
    <row r="62" spans="1:192" ht="16.5" customHeight="1" x14ac:dyDescent="0.35">
      <c r="A62" s="332" t="s">
        <v>248</v>
      </c>
      <c r="B62" s="332"/>
      <c r="C62" s="332"/>
      <c r="D62" s="333">
        <v>412</v>
      </c>
      <c r="E62" s="333">
        <v>368</v>
      </c>
      <c r="F62" s="333">
        <v>-225</v>
      </c>
      <c r="G62" s="333">
        <v>-938</v>
      </c>
      <c r="H62" s="333">
        <v>-1026</v>
      </c>
      <c r="I62" s="333">
        <v>-100</v>
      </c>
      <c r="J62" s="333">
        <v>892</v>
      </c>
      <c r="K62" s="333">
        <v>106</v>
      </c>
      <c r="L62" s="333">
        <v>21</v>
      </c>
      <c r="M62" s="333">
        <v>-1185</v>
      </c>
      <c r="N62" s="333">
        <v>705</v>
      </c>
      <c r="O62" s="333">
        <v>1092</v>
      </c>
      <c r="P62" s="333">
        <v>1556</v>
      </c>
      <c r="Q62" s="333">
        <v>355</v>
      </c>
      <c r="R62" s="333">
        <v>1772</v>
      </c>
      <c r="S62" s="276">
        <f>SUM(D62:R62)</f>
        <v>3805</v>
      </c>
    </row>
    <row r="63" spans="1:192" ht="16.5" customHeight="1" thickBot="1" x14ac:dyDescent="0.4">
      <c r="A63" s="441" t="s">
        <v>0</v>
      </c>
      <c r="B63" s="441"/>
      <c r="C63" s="441"/>
      <c r="D63" s="222">
        <f>SUM(D47:D62)</f>
        <v>22571.723359248994</v>
      </c>
      <c r="E63" s="222">
        <f>SUM(E47:E62)</f>
        <v>25242.337332891075</v>
      </c>
      <c r="F63" s="222">
        <f t="shared" ref="F63:R63" si="11">SUM(F47:F62)</f>
        <v>14352.535206546167</v>
      </c>
      <c r="G63" s="222">
        <f t="shared" si="11"/>
        <v>15509.157555061724</v>
      </c>
      <c r="H63" s="222">
        <f t="shared" si="11"/>
        <v>20324.192187085402</v>
      </c>
      <c r="I63" s="222">
        <f t="shared" si="11"/>
        <v>11724.193003874378</v>
      </c>
      <c r="J63" s="222">
        <f t="shared" si="11"/>
        <v>22849.050107990635</v>
      </c>
      <c r="K63" s="222">
        <f t="shared" si="11"/>
        <v>19134.748312704636</v>
      </c>
      <c r="L63" s="222">
        <f t="shared" si="11"/>
        <v>13860.406125855225</v>
      </c>
      <c r="M63" s="222">
        <f t="shared" si="11"/>
        <v>12125.47871558348</v>
      </c>
      <c r="N63" s="222">
        <f t="shared" si="11"/>
        <v>14626.433513656717</v>
      </c>
      <c r="O63" s="222">
        <f t="shared" si="11"/>
        <v>27781.092486668647</v>
      </c>
      <c r="P63" s="222">
        <f t="shared" si="11"/>
        <v>28910.007499574909</v>
      </c>
      <c r="Q63" s="222">
        <f t="shared" si="11"/>
        <v>19302.117681193846</v>
      </c>
      <c r="R63" s="222">
        <f t="shared" si="11"/>
        <v>18655.526912064164</v>
      </c>
      <c r="S63" s="222">
        <f>SUM(S47:S62)</f>
        <v>286969</v>
      </c>
    </row>
    <row r="64" spans="1:192" ht="16.5" customHeight="1" thickBot="1" x14ac:dyDescent="0.4">
      <c r="A64" s="426"/>
      <c r="B64" s="426"/>
      <c r="C64" s="426"/>
      <c r="D64" s="347"/>
      <c r="E64" s="347"/>
      <c r="F64" s="347"/>
      <c r="G64" s="347"/>
      <c r="H64" s="347"/>
      <c r="I64" s="347"/>
      <c r="J64" s="347"/>
      <c r="K64" s="347"/>
      <c r="L64" s="347"/>
      <c r="M64" s="347"/>
      <c r="N64" s="347"/>
      <c r="O64" s="347"/>
      <c r="P64" s="347"/>
      <c r="Q64" s="347"/>
      <c r="R64" s="347"/>
      <c r="S64" s="347"/>
    </row>
    <row r="65" spans="1:19" ht="16.5" customHeight="1" x14ac:dyDescent="0.35">
      <c r="A65" s="446" t="str">
        <f>'Tabell 2.1 DOK32021'!A42</f>
        <v>FO4A Sosiale tjenester</v>
      </c>
      <c r="B65" s="446"/>
      <c r="C65" s="446"/>
      <c r="D65" s="227"/>
      <c r="E65" s="227"/>
      <c r="F65" s="227"/>
      <c r="G65" s="227"/>
      <c r="H65" s="227"/>
      <c r="I65" s="227"/>
      <c r="J65" s="227"/>
      <c r="K65" s="227"/>
      <c r="L65" s="227"/>
      <c r="M65" s="227"/>
      <c r="N65" s="227"/>
      <c r="O65" s="227"/>
      <c r="P65" s="227"/>
      <c r="Q65" s="227"/>
      <c r="R65" s="227"/>
      <c r="S65" s="227"/>
    </row>
    <row r="66" spans="1:19" ht="16.5" customHeight="1" x14ac:dyDescent="0.35">
      <c r="A66" s="308" t="s">
        <v>45</v>
      </c>
      <c r="B66" s="308"/>
      <c r="C66" s="308"/>
      <c r="D66" s="310">
        <v>0</v>
      </c>
      <c r="E66" s="310">
        <v>3600</v>
      </c>
      <c r="F66" s="310">
        <v>0</v>
      </c>
      <c r="G66" s="310">
        <v>0</v>
      </c>
      <c r="H66" s="310">
        <v>0</v>
      </c>
      <c r="I66" s="310">
        <v>0</v>
      </c>
      <c r="J66" s="310">
        <v>0</v>
      </c>
      <c r="K66" s="310">
        <v>0</v>
      </c>
      <c r="L66" s="310">
        <v>0</v>
      </c>
      <c r="M66" s="310">
        <v>0</v>
      </c>
      <c r="N66" s="310">
        <v>0</v>
      </c>
      <c r="O66" s="310">
        <v>0</v>
      </c>
      <c r="P66" s="310">
        <v>0</v>
      </c>
      <c r="Q66" s="310">
        <v>0</v>
      </c>
      <c r="R66" s="310">
        <v>0</v>
      </c>
      <c r="S66" s="85">
        <f>SUM(D66:R66)</f>
        <v>3600</v>
      </c>
    </row>
    <row r="67" spans="1:19" ht="16.5" customHeight="1" x14ac:dyDescent="0.35">
      <c r="A67" s="307" t="s">
        <v>277</v>
      </c>
      <c r="B67" s="307"/>
      <c r="C67" s="307"/>
      <c r="D67" s="310">
        <f>$S67*'Tabell 3.1 DOK32021'!D$83/100</f>
        <v>3702.9783822752756</v>
      </c>
      <c r="E67" s="310">
        <f>$S67*'Tabell 3.1 DOK32021'!E$83/100</f>
        <v>3043.8273497721493</v>
      </c>
      <c r="F67" s="310">
        <f>$S67*'Tabell 3.1 DOK32021'!F$83/100</f>
        <v>1888.9584431859184</v>
      </c>
      <c r="G67" s="310">
        <f>$S67*'Tabell 3.1 DOK32021'!G$83/100</f>
        <v>1579.7170189772485</v>
      </c>
      <c r="H67" s="310">
        <f>$S67*'Tabell 3.1 DOK32021'!H$83/100</f>
        <v>1946.1493410497758</v>
      </c>
      <c r="I67" s="310">
        <f>$S67*'Tabell 3.1 DOK32021'!I$83/100</f>
        <v>704.42636939115062</v>
      </c>
      <c r="J67" s="310">
        <f>$S67*'Tabell 3.1 DOK32021'!J$83/100</f>
        <v>989.7239712423825</v>
      </c>
      <c r="K67" s="310">
        <f>$S67*'Tabell 3.1 DOK32021'!K$83/100</f>
        <v>1251.237504043939</v>
      </c>
      <c r="L67" s="310">
        <f>$S67*'Tabell 3.1 DOK32021'!L$83/100</f>
        <v>1820.0974983011574</v>
      </c>
      <c r="M67" s="310">
        <f>$S67*'Tabell 3.1 DOK32021'!M$83/100</f>
        <v>1741.5759427723344</v>
      </c>
      <c r="N67" s="310">
        <f>$S67*'Tabell 3.1 DOK32021'!N$83/100</f>
        <v>2486.3516977218819</v>
      </c>
      <c r="O67" s="310">
        <f>$S67*'Tabell 3.1 DOK32021'!O$83/100</f>
        <v>3080.4117448241054</v>
      </c>
      <c r="P67" s="310">
        <f>$S67*'Tabell 3.1 DOK32021'!P$83/100</f>
        <v>1588.455390618424</v>
      </c>
      <c r="Q67" s="310">
        <f>$S67*'Tabell 3.1 DOK32021'!Q$83/100</f>
        <v>1217.0918717629802</v>
      </c>
      <c r="R67" s="310">
        <f>$S67*'Tabell 3.1 DOK32021'!R$83/100</f>
        <v>2758.9974740612788</v>
      </c>
      <c r="S67" s="85">
        <v>29800</v>
      </c>
    </row>
    <row r="68" spans="1:19" ht="16.5" customHeight="1" x14ac:dyDescent="0.35">
      <c r="A68" s="307" t="s">
        <v>316</v>
      </c>
      <c r="B68" s="307"/>
      <c r="C68" s="307"/>
      <c r="D68" s="310">
        <f>$S68*'Tabell 3.1 DOK32021'!D$83/100</f>
        <v>7157.4347254716731</v>
      </c>
      <c r="E68" s="310">
        <f>$S68*'Tabell 3.1 DOK32021'!E$83/100</f>
        <v>5883.3709847944892</v>
      </c>
      <c r="F68" s="310">
        <f>$S68*'Tabell 3.1 DOK32021'!F$83/100</f>
        <v>3651.141151929829</v>
      </c>
      <c r="G68" s="310">
        <f>$S68*'Tabell 3.1 DOK32021'!G$83/100</f>
        <v>3053.412761513071</v>
      </c>
      <c r="H68" s="310">
        <f>$S68*'Tabell 3.1 DOK32021'!H$83/100</f>
        <v>3761.6846323646673</v>
      </c>
      <c r="I68" s="310">
        <f>$S68*'Tabell 3.1 DOK32021'!I$83/100</f>
        <v>1361.5758012392712</v>
      </c>
      <c r="J68" s="310">
        <f>$S68*'Tabell 3.1 DOK32021'!J$83/100</f>
        <v>1913.0235148846052</v>
      </c>
      <c r="K68" s="310">
        <f>$S68*'Tabell 3.1 DOK32021'!K$83/100</f>
        <v>2418.499336675533</v>
      </c>
      <c r="L68" s="310">
        <f>$S68*'Tabell 3.1 DOK32021'!L$83/100</f>
        <v>3518.0408020854584</v>
      </c>
      <c r="M68" s="310">
        <f>$S68*'Tabell 3.1 DOK32021'!M$83/100</f>
        <v>3366.2675940834383</v>
      </c>
      <c r="N68" s="310">
        <f>$S68*'Tabell 3.1 DOK32021'!N$83/100</f>
        <v>4805.8341539859193</v>
      </c>
      <c r="O68" s="310">
        <f>$S68*'Tabell 3.1 DOK32021'!O$83/100</f>
        <v>5954.0844463714257</v>
      </c>
      <c r="P68" s="310">
        <f>$S68*'Tabell 3.1 DOK32021'!P$83/100</f>
        <v>3070.3030369000412</v>
      </c>
      <c r="Q68" s="310">
        <f>$S68*'Tabell 3.1 DOK32021'!Q$83/100</f>
        <v>2352.4997252868343</v>
      </c>
      <c r="R68" s="310">
        <f>$S68*'Tabell 3.1 DOK32021'!R$83/100</f>
        <v>5332.8273324137472</v>
      </c>
      <c r="S68" s="85">
        <v>57600</v>
      </c>
    </row>
    <row r="69" spans="1:19" ht="16.5" customHeight="1" x14ac:dyDescent="0.35">
      <c r="A69" s="308" t="s">
        <v>47</v>
      </c>
      <c r="B69" s="308"/>
      <c r="C69" s="308"/>
      <c r="D69" s="310">
        <v>0</v>
      </c>
      <c r="E69" s="310">
        <v>0</v>
      </c>
      <c r="F69" s="310">
        <v>0</v>
      </c>
      <c r="G69" s="310">
        <v>0</v>
      </c>
      <c r="H69" s="310">
        <v>0</v>
      </c>
      <c r="I69" s="310">
        <v>400</v>
      </c>
      <c r="J69" s="310">
        <v>0</v>
      </c>
      <c r="K69" s="310">
        <v>0</v>
      </c>
      <c r="L69" s="310">
        <v>0</v>
      </c>
      <c r="M69" s="310">
        <v>0</v>
      </c>
      <c r="N69" s="310">
        <v>0</v>
      </c>
      <c r="O69" s="310">
        <v>0</v>
      </c>
      <c r="P69" s="310">
        <v>0</v>
      </c>
      <c r="Q69" s="310">
        <v>0</v>
      </c>
      <c r="R69" s="310">
        <v>0</v>
      </c>
      <c r="S69" s="85">
        <f t="shared" ref="S69" si="12">SUM(D69:R69)</f>
        <v>400</v>
      </c>
    </row>
    <row r="70" spans="1:19" ht="16.5" customHeight="1" x14ac:dyDescent="0.35">
      <c r="A70" s="307" t="s">
        <v>278</v>
      </c>
      <c r="B70" s="307"/>
      <c r="C70" s="307"/>
      <c r="D70" s="310">
        <v>800</v>
      </c>
      <c r="E70" s="310">
        <v>0</v>
      </c>
      <c r="F70" s="310">
        <v>0</v>
      </c>
      <c r="G70" s="310">
        <v>0</v>
      </c>
      <c r="H70" s="310">
        <v>0</v>
      </c>
      <c r="I70" s="310">
        <v>0</v>
      </c>
      <c r="J70" s="310">
        <v>800</v>
      </c>
      <c r="K70" s="310">
        <v>0</v>
      </c>
      <c r="L70" s="310">
        <v>0</v>
      </c>
      <c r="M70" s="310">
        <v>0</v>
      </c>
      <c r="N70" s="310">
        <v>1600</v>
      </c>
      <c r="O70" s="310">
        <v>800</v>
      </c>
      <c r="P70" s="310">
        <v>800</v>
      </c>
      <c r="Q70" s="310">
        <v>0</v>
      </c>
      <c r="R70" s="310">
        <v>800</v>
      </c>
      <c r="S70" s="85">
        <f>SUM(D70:R70)</f>
        <v>5600</v>
      </c>
    </row>
    <row r="71" spans="1:19" ht="16.5" customHeight="1" x14ac:dyDescent="0.35">
      <c r="A71" s="307" t="s">
        <v>279</v>
      </c>
      <c r="B71" s="307"/>
      <c r="C71" s="307"/>
      <c r="D71" s="310">
        <f>$S71*'Tabell 3.1 DOK32021'!D$83/100</f>
        <v>2572.2031044663827</v>
      </c>
      <c r="E71" s="310">
        <f>$S71*'Tabell 3.1 DOK32021'!E$83/100</f>
        <v>2114.3364476605198</v>
      </c>
      <c r="F71" s="310">
        <f>$S71*'Tabell 3.1 DOK32021'!F$83/100</f>
        <v>1312.1288514747823</v>
      </c>
      <c r="G71" s="310">
        <f>$S71*'Tabell 3.1 DOK32021'!G$83/100</f>
        <v>1097.3202111687599</v>
      </c>
      <c r="H71" s="310">
        <f>$S71*'Tabell 3.1 DOK32021'!H$83/100</f>
        <v>1351.8554147560526</v>
      </c>
      <c r="I71" s="310">
        <f>$S71*'Tabell 3.1 DOK32021'!I$83/100</f>
        <v>489.31630357036306</v>
      </c>
      <c r="J71" s="310">
        <f>$S71*'Tabell 3.1 DOK32021'!J$83/100</f>
        <v>687.49282566165505</v>
      </c>
      <c r="K71" s="310">
        <f>$S71*'Tabell 3.1 DOK32021'!K$83/100</f>
        <v>869.14819911776965</v>
      </c>
      <c r="L71" s="310">
        <f>$S71*'Tabell 3.1 DOK32021'!L$83/100</f>
        <v>1264.2959132494616</v>
      </c>
      <c r="M71" s="310">
        <f>$S71*'Tabell 3.1 DOK32021'!M$83/100</f>
        <v>1209.7524166237356</v>
      </c>
      <c r="N71" s="310">
        <f>$S71*'Tabell 3.1 DOK32021'!N$83/100</f>
        <v>1727.0966490886897</v>
      </c>
      <c r="O71" s="310">
        <f>$S71*'Tabell 3.1 DOK32021'!O$83/100</f>
        <v>2139.749097914731</v>
      </c>
      <c r="P71" s="310">
        <f>$S71*'Tabell 3.1 DOK32021'!P$83/100</f>
        <v>1103.3901538859523</v>
      </c>
      <c r="Q71" s="310">
        <f>$S71*'Tabell 3.1 DOK32021'!Q$83/100</f>
        <v>845.42958877495607</v>
      </c>
      <c r="R71" s="310">
        <f>$S71*'Tabell 3.1 DOK32021'!R$83/100</f>
        <v>1916.4848225861904</v>
      </c>
      <c r="S71" s="85">
        <v>20700</v>
      </c>
    </row>
    <row r="72" spans="1:19" ht="16.5" customHeight="1" x14ac:dyDescent="0.35">
      <c r="A72" s="307" t="s">
        <v>304</v>
      </c>
      <c r="B72" s="307"/>
      <c r="C72" s="307"/>
      <c r="D72" s="310">
        <v>0</v>
      </c>
      <c r="E72" s="310">
        <v>0</v>
      </c>
      <c r="F72" s="310">
        <v>1700</v>
      </c>
      <c r="G72" s="310">
        <v>0</v>
      </c>
      <c r="H72" s="310">
        <v>0</v>
      </c>
      <c r="I72" s="310">
        <v>0</v>
      </c>
      <c r="J72" s="310">
        <v>0</v>
      </c>
      <c r="K72" s="310">
        <v>0</v>
      </c>
      <c r="L72" s="310">
        <v>0</v>
      </c>
      <c r="M72" s="310">
        <v>0</v>
      </c>
      <c r="N72" s="310">
        <v>0</v>
      </c>
      <c r="O72" s="310">
        <v>0</v>
      </c>
      <c r="P72" s="310">
        <v>0</v>
      </c>
      <c r="Q72" s="310">
        <v>0</v>
      </c>
      <c r="R72" s="310">
        <v>0</v>
      </c>
      <c r="S72" s="85">
        <f t="shared" ref="S72:S73" si="13">SUM(D72:R72)</f>
        <v>1700</v>
      </c>
    </row>
    <row r="73" spans="1:19" ht="16.5" customHeight="1" x14ac:dyDescent="0.35">
      <c r="A73" s="307" t="s">
        <v>183</v>
      </c>
      <c r="B73" s="307"/>
      <c r="C73" s="307"/>
      <c r="D73" s="310">
        <v>500</v>
      </c>
      <c r="E73" s="310">
        <v>500</v>
      </c>
      <c r="F73" s="310">
        <v>500</v>
      </c>
      <c r="G73" s="310">
        <v>500</v>
      </c>
      <c r="H73" s="310">
        <v>500</v>
      </c>
      <c r="I73" s="310">
        <v>500</v>
      </c>
      <c r="J73" s="310">
        <v>500</v>
      </c>
      <c r="K73" s="310">
        <v>500</v>
      </c>
      <c r="L73" s="310">
        <v>500</v>
      </c>
      <c r="M73" s="310">
        <v>500</v>
      </c>
      <c r="N73" s="310">
        <v>500</v>
      </c>
      <c r="O73" s="310">
        <v>500</v>
      </c>
      <c r="P73" s="310">
        <v>500</v>
      </c>
      <c r="Q73" s="310">
        <v>500</v>
      </c>
      <c r="R73" s="310">
        <v>500</v>
      </c>
      <c r="S73" s="85">
        <f t="shared" si="13"/>
        <v>7500</v>
      </c>
    </row>
    <row r="74" spans="1:19" ht="16.5" customHeight="1" thickBot="1" x14ac:dyDescent="0.4">
      <c r="A74" s="447" t="s">
        <v>0</v>
      </c>
      <c r="B74" s="447"/>
      <c r="C74" s="447"/>
      <c r="D74" s="223">
        <f t="shared" ref="D74:S74" si="14">SUM(D66:D73)</f>
        <v>14732.616212213332</v>
      </c>
      <c r="E74" s="223">
        <f t="shared" si="14"/>
        <v>15141.534782227158</v>
      </c>
      <c r="F74" s="223">
        <f t="shared" si="14"/>
        <v>9052.2284465905286</v>
      </c>
      <c r="G74" s="223">
        <f t="shared" si="14"/>
        <v>6230.4499916590794</v>
      </c>
      <c r="H74" s="223">
        <f t="shared" si="14"/>
        <v>7559.6893881704955</v>
      </c>
      <c r="I74" s="223">
        <f t="shared" si="14"/>
        <v>3455.3184742007852</v>
      </c>
      <c r="J74" s="223">
        <f t="shared" si="14"/>
        <v>4890.2403117886424</v>
      </c>
      <c r="K74" s="223">
        <f t="shared" si="14"/>
        <v>5038.8850398372415</v>
      </c>
      <c r="L74" s="223">
        <f t="shared" si="14"/>
        <v>7102.4342136360774</v>
      </c>
      <c r="M74" s="223">
        <f t="shared" si="14"/>
        <v>6817.5959534795084</v>
      </c>
      <c r="N74" s="223">
        <f t="shared" si="14"/>
        <v>11119.282500796491</v>
      </c>
      <c r="O74" s="223">
        <f t="shared" si="14"/>
        <v>12474.245289110262</v>
      </c>
      <c r="P74" s="223">
        <f t="shared" si="14"/>
        <v>7062.1485814044172</v>
      </c>
      <c r="Q74" s="223">
        <f t="shared" si="14"/>
        <v>4915.0211858247703</v>
      </c>
      <c r="R74" s="223">
        <f t="shared" si="14"/>
        <v>11308.309629061216</v>
      </c>
      <c r="S74" s="223">
        <f t="shared" si="14"/>
        <v>126900</v>
      </c>
    </row>
    <row r="75" spans="1:19" ht="16.5" customHeight="1" thickBot="1" x14ac:dyDescent="0.4">
      <c r="A75" s="426"/>
      <c r="B75" s="426"/>
      <c r="C75" s="426"/>
      <c r="D75" s="347"/>
      <c r="E75" s="347"/>
      <c r="F75" s="347"/>
      <c r="G75" s="347"/>
      <c r="H75" s="347"/>
      <c r="I75" s="347"/>
      <c r="J75" s="347"/>
      <c r="K75" s="347"/>
      <c r="L75" s="347"/>
      <c r="M75" s="347"/>
      <c r="N75" s="347"/>
      <c r="O75" s="347"/>
      <c r="P75" s="347"/>
      <c r="Q75" s="347"/>
      <c r="R75" s="347"/>
      <c r="S75" s="347"/>
    </row>
    <row r="76" spans="1:19" ht="16.5" customHeight="1" x14ac:dyDescent="0.35">
      <c r="A76" s="448" t="str">
        <f>'Tabell 2.1 DOK32021'!A48</f>
        <v>FO4B Kvalifiseringsprogram (KVP)</v>
      </c>
      <c r="B76" s="448"/>
      <c r="C76" s="448"/>
      <c r="D76" s="205"/>
      <c r="E76" s="205"/>
      <c r="F76" s="205"/>
      <c r="G76" s="205"/>
      <c r="H76" s="205"/>
      <c r="I76" s="205"/>
      <c r="J76" s="205"/>
      <c r="K76" s="205"/>
      <c r="L76" s="205"/>
      <c r="M76" s="205"/>
      <c r="N76" s="205"/>
      <c r="O76" s="205"/>
      <c r="P76" s="205"/>
      <c r="Q76" s="205"/>
      <c r="R76" s="205"/>
      <c r="S76" s="205"/>
    </row>
    <row r="77" spans="1:19" ht="16.5" customHeight="1" x14ac:dyDescent="0.35">
      <c r="A77" s="505"/>
      <c r="B77" s="505"/>
      <c r="C77" s="505"/>
      <c r="D77" s="64">
        <v>0</v>
      </c>
      <c r="E77" s="64">
        <v>0</v>
      </c>
      <c r="F77" s="64">
        <v>0</v>
      </c>
      <c r="G77" s="64">
        <v>0</v>
      </c>
      <c r="H77" s="64">
        <v>0</v>
      </c>
      <c r="I77" s="64">
        <v>0</v>
      </c>
      <c r="J77" s="64">
        <v>0</v>
      </c>
      <c r="K77" s="64">
        <v>0</v>
      </c>
      <c r="L77" s="64">
        <v>0</v>
      </c>
      <c r="M77" s="64">
        <v>0</v>
      </c>
      <c r="N77" s="64">
        <v>0</v>
      </c>
      <c r="O77" s="64">
        <v>0</v>
      </c>
      <c r="P77" s="64">
        <v>0</v>
      </c>
      <c r="Q77" s="64">
        <v>0</v>
      </c>
      <c r="R77" s="64">
        <v>0</v>
      </c>
      <c r="S77" s="64">
        <f>SUM(D77:R77)</f>
        <v>0</v>
      </c>
    </row>
    <row r="78" spans="1:19" ht="16.5" customHeight="1" thickBot="1" x14ac:dyDescent="0.4">
      <c r="A78" s="451" t="s">
        <v>0</v>
      </c>
      <c r="B78" s="451"/>
      <c r="C78" s="451"/>
      <c r="D78" s="223">
        <f t="shared" ref="D78:S78" si="15">SUM(D77)</f>
        <v>0</v>
      </c>
      <c r="E78" s="223">
        <f t="shared" si="15"/>
        <v>0</v>
      </c>
      <c r="F78" s="223">
        <f t="shared" si="15"/>
        <v>0</v>
      </c>
      <c r="G78" s="223">
        <f t="shared" si="15"/>
        <v>0</v>
      </c>
      <c r="H78" s="223">
        <f t="shared" si="15"/>
        <v>0</v>
      </c>
      <c r="I78" s="223">
        <f t="shared" si="15"/>
        <v>0</v>
      </c>
      <c r="J78" s="223">
        <f t="shared" si="15"/>
        <v>0</v>
      </c>
      <c r="K78" s="223">
        <f t="shared" si="15"/>
        <v>0</v>
      </c>
      <c r="L78" s="223">
        <f t="shared" si="15"/>
        <v>0</v>
      </c>
      <c r="M78" s="223">
        <f t="shared" si="15"/>
        <v>0</v>
      </c>
      <c r="N78" s="223">
        <f t="shared" si="15"/>
        <v>0</v>
      </c>
      <c r="O78" s="223">
        <f t="shared" si="15"/>
        <v>0</v>
      </c>
      <c r="P78" s="223">
        <f t="shared" si="15"/>
        <v>0</v>
      </c>
      <c r="Q78" s="223">
        <f t="shared" si="15"/>
        <v>0</v>
      </c>
      <c r="R78" s="223">
        <f t="shared" si="15"/>
        <v>0</v>
      </c>
      <c r="S78" s="223">
        <f t="shared" si="15"/>
        <v>0</v>
      </c>
    </row>
    <row r="79" spans="1:19" ht="16.5" customHeight="1" thickBot="1" x14ac:dyDescent="0.4">
      <c r="A79" s="452"/>
      <c r="B79" s="452"/>
      <c r="C79" s="452"/>
      <c r="D79" s="86"/>
      <c r="E79" s="86"/>
      <c r="F79" s="86"/>
      <c r="G79" s="86"/>
      <c r="H79" s="86"/>
      <c r="I79" s="86"/>
      <c r="J79" s="86"/>
      <c r="K79" s="86"/>
      <c r="L79" s="86"/>
      <c r="M79" s="86"/>
      <c r="N79" s="86"/>
      <c r="O79" s="86"/>
      <c r="P79" s="86"/>
      <c r="Q79" s="86"/>
      <c r="R79" s="86"/>
      <c r="S79" s="86"/>
    </row>
    <row r="80" spans="1:19" ht="16.5" customHeight="1" x14ac:dyDescent="0.35">
      <c r="A80" s="448" t="str">
        <f>'Tabell 2.1 DOK32021'!A54</f>
        <v>FO4C Økonomisk sosialhjelp</v>
      </c>
      <c r="B80" s="448"/>
      <c r="C80" s="448"/>
      <c r="D80" s="205"/>
      <c r="E80" s="205"/>
      <c r="F80" s="205"/>
      <c r="G80" s="205"/>
      <c r="H80" s="205"/>
      <c r="I80" s="205"/>
      <c r="J80" s="205"/>
      <c r="K80" s="205"/>
      <c r="L80" s="205"/>
      <c r="M80" s="205"/>
      <c r="N80" s="205"/>
      <c r="O80" s="205"/>
      <c r="P80" s="205"/>
      <c r="Q80" s="205"/>
      <c r="R80" s="205"/>
      <c r="S80" s="205"/>
    </row>
    <row r="81" spans="1:19" ht="16.5" customHeight="1" x14ac:dyDescent="0.35">
      <c r="A81" s="307" t="s">
        <v>317</v>
      </c>
      <c r="B81" s="307"/>
      <c r="C81" s="307"/>
      <c r="D81" s="310">
        <v>0</v>
      </c>
      <c r="E81" s="310">
        <v>3000</v>
      </c>
      <c r="F81" s="310">
        <v>0</v>
      </c>
      <c r="G81" s="310">
        <v>0</v>
      </c>
      <c r="H81" s="310">
        <v>0</v>
      </c>
      <c r="I81" s="310">
        <v>0</v>
      </c>
      <c r="J81" s="310">
        <v>0</v>
      </c>
      <c r="K81" s="310">
        <v>0</v>
      </c>
      <c r="L81" s="310">
        <v>0</v>
      </c>
      <c r="M81" s="310">
        <v>0</v>
      </c>
      <c r="N81" s="310">
        <v>0</v>
      </c>
      <c r="O81" s="310">
        <v>0</v>
      </c>
      <c r="P81" s="310">
        <v>0</v>
      </c>
      <c r="Q81" s="310">
        <v>0</v>
      </c>
      <c r="R81" s="310">
        <v>0</v>
      </c>
      <c r="S81" s="310">
        <f>SUM(D81:R81)</f>
        <v>3000</v>
      </c>
    </row>
    <row r="82" spans="1:19" ht="16.5" customHeight="1" thickBot="1" x14ac:dyDescent="0.4">
      <c r="A82" s="451" t="s">
        <v>0</v>
      </c>
      <c r="B82" s="451"/>
      <c r="C82" s="451"/>
      <c r="D82" s="223">
        <f>SUM(D81)</f>
        <v>0</v>
      </c>
      <c r="E82" s="223">
        <f t="shared" ref="E82:S82" si="16">SUM(E81)</f>
        <v>3000</v>
      </c>
      <c r="F82" s="223">
        <f t="shared" si="16"/>
        <v>0</v>
      </c>
      <c r="G82" s="223">
        <f t="shared" si="16"/>
        <v>0</v>
      </c>
      <c r="H82" s="223">
        <f t="shared" si="16"/>
        <v>0</v>
      </c>
      <c r="I82" s="223">
        <f t="shared" si="16"/>
        <v>0</v>
      </c>
      <c r="J82" s="223">
        <f t="shared" si="16"/>
        <v>0</v>
      </c>
      <c r="K82" s="223">
        <f t="shared" si="16"/>
        <v>0</v>
      </c>
      <c r="L82" s="223">
        <f t="shared" si="16"/>
        <v>0</v>
      </c>
      <c r="M82" s="223">
        <f t="shared" si="16"/>
        <v>0</v>
      </c>
      <c r="N82" s="223">
        <f t="shared" si="16"/>
        <v>0</v>
      </c>
      <c r="O82" s="223">
        <f t="shared" si="16"/>
        <v>0</v>
      </c>
      <c r="P82" s="223">
        <f t="shared" si="16"/>
        <v>0</v>
      </c>
      <c r="Q82" s="223">
        <f t="shared" si="16"/>
        <v>0</v>
      </c>
      <c r="R82" s="223">
        <f t="shared" si="16"/>
        <v>0</v>
      </c>
      <c r="S82" s="223">
        <f t="shared" si="16"/>
        <v>3000</v>
      </c>
    </row>
    <row r="83" spans="1:19" ht="16.5" customHeight="1" thickBot="1" x14ac:dyDescent="0.4">
      <c r="A83" s="426"/>
      <c r="B83" s="426"/>
      <c r="C83" s="426"/>
      <c r="D83" s="347"/>
      <c r="E83" s="347"/>
      <c r="F83" s="347"/>
      <c r="G83" s="347"/>
      <c r="H83" s="347"/>
      <c r="I83" s="347"/>
      <c r="J83" s="347"/>
      <c r="K83" s="347"/>
      <c r="L83" s="347"/>
      <c r="M83" s="347"/>
      <c r="N83" s="347"/>
      <c r="O83" s="347"/>
      <c r="P83" s="347"/>
      <c r="Q83" s="347"/>
      <c r="R83" s="347"/>
      <c r="S83" s="347"/>
    </row>
    <row r="84" spans="1:19" ht="16.5" customHeight="1" x14ac:dyDescent="0.35">
      <c r="A84" s="449" t="str">
        <f>'Tabell 2.1 DOK32021'!A62</f>
        <v>Inndekking av merforbruk</v>
      </c>
      <c r="B84" s="449"/>
      <c r="C84" s="449"/>
      <c r="D84" s="211"/>
      <c r="E84" s="211"/>
      <c r="F84" s="211"/>
      <c r="G84" s="211"/>
      <c r="H84" s="211"/>
      <c r="I84" s="211"/>
      <c r="J84" s="211"/>
      <c r="K84" s="211"/>
      <c r="L84" s="211"/>
      <c r="M84" s="211"/>
      <c r="N84" s="211"/>
      <c r="O84" s="211"/>
      <c r="P84" s="211"/>
      <c r="Q84" s="211"/>
      <c r="R84" s="211"/>
      <c r="S84" s="211"/>
    </row>
    <row r="85" spans="1:19" ht="16.5" customHeight="1" x14ac:dyDescent="0.35">
      <c r="A85" s="311" t="s">
        <v>77</v>
      </c>
      <c r="B85" s="312"/>
      <c r="C85" s="312"/>
      <c r="D85" s="313">
        <v>0</v>
      </c>
      <c r="E85" s="313">
        <v>0</v>
      </c>
      <c r="F85" s="313">
        <v>0</v>
      </c>
      <c r="G85" s="313">
        <v>0</v>
      </c>
      <c r="H85" s="313">
        <v>0</v>
      </c>
      <c r="I85" s="313">
        <v>0</v>
      </c>
      <c r="J85" s="313">
        <v>-24909</v>
      </c>
      <c r="K85" s="313">
        <v>0</v>
      </c>
      <c r="L85" s="313">
        <v>0</v>
      </c>
      <c r="M85" s="313">
        <v>0</v>
      </c>
      <c r="N85" s="313">
        <v>0</v>
      </c>
      <c r="O85" s="313">
        <v>0</v>
      </c>
      <c r="P85" s="313">
        <v>0</v>
      </c>
      <c r="Q85" s="313">
        <v>0</v>
      </c>
      <c r="R85" s="313">
        <v>0</v>
      </c>
      <c r="S85" s="313">
        <f>SUM(D85:R85)</f>
        <v>-24909</v>
      </c>
    </row>
    <row r="86" spans="1:19" ht="17.25" thickBot="1" x14ac:dyDescent="0.4">
      <c r="A86" s="450" t="s">
        <v>0</v>
      </c>
      <c r="B86" s="450"/>
      <c r="C86" s="450"/>
      <c r="D86" s="224">
        <f>D85</f>
        <v>0</v>
      </c>
      <c r="E86" s="224">
        <f t="shared" ref="E86:S86" si="17">E85</f>
        <v>0</v>
      </c>
      <c r="F86" s="224">
        <f t="shared" si="17"/>
        <v>0</v>
      </c>
      <c r="G86" s="224">
        <f t="shared" si="17"/>
        <v>0</v>
      </c>
      <c r="H86" s="224">
        <f t="shared" si="17"/>
        <v>0</v>
      </c>
      <c r="I86" s="224">
        <f t="shared" si="17"/>
        <v>0</v>
      </c>
      <c r="J86" s="224">
        <f t="shared" si="17"/>
        <v>-24909</v>
      </c>
      <c r="K86" s="224">
        <f t="shared" si="17"/>
        <v>0</v>
      </c>
      <c r="L86" s="224">
        <f t="shared" si="17"/>
        <v>0</v>
      </c>
      <c r="M86" s="224">
        <f t="shared" si="17"/>
        <v>0</v>
      </c>
      <c r="N86" s="224">
        <f t="shared" si="17"/>
        <v>0</v>
      </c>
      <c r="O86" s="224">
        <f t="shared" si="17"/>
        <v>0</v>
      </c>
      <c r="P86" s="224">
        <f t="shared" si="17"/>
        <v>0</v>
      </c>
      <c r="Q86" s="224">
        <f t="shared" si="17"/>
        <v>0</v>
      </c>
      <c r="R86" s="224">
        <f t="shared" si="17"/>
        <v>0</v>
      </c>
      <c r="S86" s="224">
        <f t="shared" si="17"/>
        <v>-24909</v>
      </c>
    </row>
    <row r="89" spans="1:19" x14ac:dyDescent="0.35">
      <c r="D89" s="34"/>
      <c r="E89" s="34"/>
      <c r="F89" s="34"/>
      <c r="G89" s="34"/>
      <c r="H89" s="34"/>
      <c r="I89" s="34"/>
      <c r="J89" s="34"/>
      <c r="K89" s="34"/>
      <c r="L89" s="34"/>
      <c r="M89" s="34"/>
      <c r="N89" s="34"/>
      <c r="O89" s="34"/>
      <c r="P89" s="34"/>
      <c r="Q89" s="34"/>
      <c r="R89" s="34"/>
      <c r="S89" s="34"/>
    </row>
    <row r="90" spans="1:19" x14ac:dyDescent="0.35">
      <c r="D90" s="34"/>
      <c r="E90" s="34"/>
      <c r="F90" s="34"/>
      <c r="G90" s="34"/>
      <c r="H90" s="34"/>
      <c r="I90" s="34"/>
      <c r="J90" s="34"/>
      <c r="K90" s="34"/>
      <c r="L90" s="34"/>
      <c r="M90" s="34"/>
      <c r="N90" s="34"/>
      <c r="O90" s="34"/>
      <c r="P90" s="34"/>
      <c r="Q90" s="34"/>
      <c r="R90" s="34"/>
      <c r="S90" s="34"/>
    </row>
    <row r="94" spans="1:19" x14ac:dyDescent="0.35">
      <c r="D94" s="34"/>
      <c r="E94" s="34"/>
      <c r="F94" s="34"/>
      <c r="G94" s="34"/>
      <c r="H94" s="34"/>
      <c r="I94" s="34"/>
      <c r="J94" s="34"/>
      <c r="K94" s="34"/>
      <c r="L94" s="34"/>
      <c r="M94" s="34"/>
      <c r="N94" s="34"/>
      <c r="O94" s="34"/>
      <c r="P94" s="34"/>
      <c r="Q94" s="34"/>
      <c r="R94" s="34"/>
      <c r="S94" s="34"/>
    </row>
  </sheetData>
  <mergeCells count="39">
    <mergeCell ref="A83:C83"/>
    <mergeCell ref="A84:C84"/>
    <mergeCell ref="A86:C86"/>
    <mergeCell ref="A76:C76"/>
    <mergeCell ref="A77:C77"/>
    <mergeCell ref="A78:C78"/>
    <mergeCell ref="A79:C79"/>
    <mergeCell ref="A80:C80"/>
    <mergeCell ref="A82:C82"/>
    <mergeCell ref="A75:C75"/>
    <mergeCell ref="A25:C25"/>
    <mergeCell ref="A26:C26"/>
    <mergeCell ref="A27:C27"/>
    <mergeCell ref="A28:C28"/>
    <mergeCell ref="A44:C44"/>
    <mergeCell ref="A45:C45"/>
    <mergeCell ref="A46:C46"/>
    <mergeCell ref="A63:C63"/>
    <mergeCell ref="A64:C64"/>
    <mergeCell ref="A65:C65"/>
    <mergeCell ref="A74:C74"/>
    <mergeCell ref="A24:C24"/>
    <mergeCell ref="A7:C7"/>
    <mergeCell ref="A8:C8"/>
    <mergeCell ref="A9:C9"/>
    <mergeCell ref="A10:C10"/>
    <mergeCell ref="A11:C11"/>
    <mergeCell ref="A12:C12"/>
    <mergeCell ref="A13:C13"/>
    <mergeCell ref="A20:C20"/>
    <mergeCell ref="A21:C21"/>
    <mergeCell ref="A22:C22"/>
    <mergeCell ref="A23:C23"/>
    <mergeCell ref="A6:C6"/>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L111"/>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27" t="s">
        <v>80</v>
      </c>
      <c r="B1" s="427"/>
      <c r="C1" s="347"/>
      <c r="D1" s="347"/>
      <c r="E1" s="347"/>
      <c r="F1" s="347"/>
      <c r="G1" s="347"/>
      <c r="H1" s="347"/>
      <c r="I1" s="347"/>
      <c r="J1" s="347"/>
      <c r="K1" s="347"/>
      <c r="L1" s="347"/>
      <c r="M1" s="347"/>
      <c r="N1" s="347"/>
      <c r="O1" s="347"/>
      <c r="P1" s="347"/>
      <c r="Q1" s="347"/>
      <c r="R1" s="347"/>
      <c r="S1" s="347"/>
    </row>
    <row r="2" spans="1:37" ht="54.75" customHeight="1" x14ac:dyDescent="0.35">
      <c r="A2" s="428"/>
      <c r="B2" s="428"/>
      <c r="C2" s="352" t="s">
        <v>15</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7" ht="16.5" customHeight="1" thickBot="1" x14ac:dyDescent="0.4">
      <c r="A3" s="456"/>
      <c r="B3" s="456"/>
      <c r="C3" s="62"/>
      <c r="D3" s="62"/>
      <c r="E3" s="87"/>
      <c r="F3" s="87"/>
      <c r="G3" s="87"/>
      <c r="H3" s="62"/>
      <c r="I3" s="62"/>
      <c r="J3" s="62"/>
      <c r="K3" s="62"/>
      <c r="L3" s="62"/>
      <c r="M3" s="62"/>
      <c r="N3" s="62"/>
      <c r="O3" s="62"/>
      <c r="P3" s="62"/>
      <c r="Q3" s="62"/>
      <c r="R3" s="62"/>
      <c r="S3" s="62"/>
    </row>
    <row r="4" spans="1:37" ht="16.5" customHeight="1" x14ac:dyDescent="0.35">
      <c r="A4" s="457" t="str">
        <f>'Tabell 2.1 DOK32021'!A12</f>
        <v>FO1 Administrasjon og fellestjenester</v>
      </c>
      <c r="B4" s="457"/>
      <c r="C4" s="180"/>
      <c r="D4" s="180"/>
      <c r="E4" s="180"/>
      <c r="F4" s="180"/>
      <c r="G4" s="180"/>
      <c r="H4" s="180"/>
      <c r="I4" s="180"/>
      <c r="J4" s="180"/>
      <c r="K4" s="180"/>
      <c r="L4" s="180"/>
      <c r="M4" s="180"/>
      <c r="N4" s="180"/>
      <c r="O4" s="180"/>
      <c r="P4" s="180"/>
      <c r="Q4" s="180"/>
      <c r="R4" s="180"/>
      <c r="S4" s="180"/>
    </row>
    <row r="5" spans="1:37" ht="16.5" customHeight="1" x14ac:dyDescent="0.35">
      <c r="A5" s="453" t="s">
        <v>14</v>
      </c>
      <c r="B5" s="453"/>
      <c r="C5" s="88">
        <v>0.5</v>
      </c>
      <c r="D5" s="89">
        <f>'Tabell 4.1 DOK32021'!D5</f>
        <v>6.666666666666667</v>
      </c>
      <c r="E5" s="89">
        <f>'Tabell 4.1 DOK32021'!E5</f>
        <v>6.666666666666667</v>
      </c>
      <c r="F5" s="89">
        <f>'Tabell 4.1 DOK32021'!F5</f>
        <v>6.666666666666667</v>
      </c>
      <c r="G5" s="89">
        <f>'Tabell 4.1 DOK32021'!G5</f>
        <v>6.666666666666667</v>
      </c>
      <c r="H5" s="89">
        <f>'Tabell 4.1 DOK32021'!H5</f>
        <v>6.666666666666667</v>
      </c>
      <c r="I5" s="89">
        <f>'Tabell 4.1 DOK32021'!I5</f>
        <v>6.666666666666667</v>
      </c>
      <c r="J5" s="89">
        <f>'Tabell 4.1 DOK32021'!J5</f>
        <v>6.666666666666667</v>
      </c>
      <c r="K5" s="89">
        <f>'Tabell 4.1 DOK32021'!K5</f>
        <v>6.666666666666667</v>
      </c>
      <c r="L5" s="89">
        <f>'Tabell 4.1 DOK32021'!L5</f>
        <v>6.666666666666667</v>
      </c>
      <c r="M5" s="89">
        <f>'Tabell 4.1 DOK32021'!M5</f>
        <v>6.666666666666667</v>
      </c>
      <c r="N5" s="89">
        <f>'Tabell 4.1 DOK32021'!N5</f>
        <v>6.666666666666667</v>
      </c>
      <c r="O5" s="89">
        <f>'Tabell 4.1 DOK32021'!O5</f>
        <v>6.666666666666667</v>
      </c>
      <c r="P5" s="89">
        <f>'Tabell 4.1 DOK32021'!P5</f>
        <v>6.666666666666667</v>
      </c>
      <c r="Q5" s="89">
        <f>'Tabell 4.1 DOK32021'!Q5</f>
        <v>6.666666666666667</v>
      </c>
      <c r="R5" s="89">
        <f>'Tabell 4.1 DOK32021'!R5</f>
        <v>6.666666666666667</v>
      </c>
      <c r="S5" s="89">
        <f>'Tabell 4.1 DOK32021'!S5</f>
        <v>100.00000000000001</v>
      </c>
      <c r="U5" s="97"/>
      <c r="V5" s="97"/>
      <c r="W5" s="97"/>
      <c r="X5" s="97"/>
      <c r="Y5" s="97"/>
      <c r="Z5" s="97"/>
      <c r="AA5" s="97"/>
      <c r="AB5" s="97"/>
      <c r="AC5" s="97"/>
      <c r="AD5" s="97"/>
      <c r="AE5" s="97"/>
      <c r="AF5" s="97"/>
      <c r="AG5" s="97"/>
      <c r="AH5" s="97"/>
      <c r="AI5" s="97"/>
      <c r="AJ5" s="97"/>
      <c r="AK5" s="97"/>
    </row>
    <row r="6" spans="1:37" ht="16.5" customHeight="1" x14ac:dyDescent="0.35">
      <c r="A6" s="453" t="s">
        <v>83</v>
      </c>
      <c r="B6" s="453"/>
      <c r="C6" s="90">
        <v>0.5</v>
      </c>
      <c r="D6" s="91">
        <f>'Tabell 4.1 DOK32021'!D6/'Tabell 4.1 DOK32021'!$S$6*100</f>
        <v>8.4947017529645308</v>
      </c>
      <c r="E6" s="91">
        <f>'Tabell 4.1 DOK32021'!E6/'Tabell 4.1 DOK32021'!$S$6*100</f>
        <v>9.0294456372653986</v>
      </c>
      <c r="F6" s="91">
        <f>'Tabell 4.1 DOK32021'!F6/'Tabell 4.1 DOK32021'!$S$6*100</f>
        <v>6.5183485442118609</v>
      </c>
      <c r="G6" s="91">
        <f>'Tabell 4.1 DOK32021'!G6/'Tabell 4.1 DOK32021'!$S$6*100</f>
        <v>5.8337143287054447</v>
      </c>
      <c r="H6" s="91">
        <f>'Tabell 4.1 DOK32021'!H6/'Tabell 4.1 DOK32021'!$S$6*100</f>
        <v>8.5784725075668575</v>
      </c>
      <c r="I6" s="91">
        <f>'Tabell 4.1 DOK32021'!I6/'Tabell 4.1 DOK32021'!$S$6*100</f>
        <v>4.9915216472889528</v>
      </c>
      <c r="J6" s="91">
        <f>'Tabell 4.1 DOK32021'!J6/'Tabell 4.1 DOK32021'!$S$6*100</f>
        <v>7.3608305892021093</v>
      </c>
      <c r="K6" s="91">
        <f>'Tabell 4.1 DOK32021'!K6/'Tabell 4.1 DOK32021'!$S$6*100</f>
        <v>7.6979391526277103</v>
      </c>
      <c r="L6" s="91">
        <f>'Tabell 4.1 DOK32021'!L6/'Tabell 4.1 DOK32021'!$S$6*100</f>
        <v>4.8455377243291107</v>
      </c>
      <c r="M6" s="91">
        <f>'Tabell 4.1 DOK32021'!M6/'Tabell 4.1 DOK32021'!$S$6*100</f>
        <v>3.9975577714375001</v>
      </c>
      <c r="N6" s="91">
        <f>'Tabell 4.1 DOK32021'!N6/'Tabell 4.1 DOK32021'!$S$6*100</f>
        <v>4.8119715497734283</v>
      </c>
      <c r="O6" s="91">
        <f>'Tabell 4.1 DOK32021'!O6/'Tabell 4.1 DOK32021'!$S$6*100</f>
        <v>7.2100721672752943</v>
      </c>
      <c r="P6" s="91">
        <f>'Tabell 4.1 DOK32021'!P6/'Tabell 4.1 DOK32021'!$S$6*100</f>
        <v>7.3650263610215694</v>
      </c>
      <c r="Q6" s="91">
        <f>'Tabell 4.1 DOK32021'!Q6/'Tabell 4.1 DOK32021'!$S$6*100</f>
        <v>7.6065002633208518</v>
      </c>
      <c r="R6" s="91">
        <f>'Tabell 4.1 DOK32021'!R6/'Tabell 4.1 DOK32021'!$S$6*100</f>
        <v>5.6583600030093812</v>
      </c>
      <c r="S6" s="91">
        <f>'Tabell 4.1 DOK32021'!S6/'Tabell 4.1 DOK32021'!$S$6*100</f>
        <v>100</v>
      </c>
      <c r="U6" s="97"/>
      <c r="V6" s="97"/>
      <c r="W6" s="97"/>
      <c r="X6" s="97"/>
      <c r="Y6" s="97"/>
      <c r="Z6" s="97"/>
      <c r="AA6" s="97"/>
      <c r="AB6" s="97"/>
      <c r="AC6" s="97"/>
      <c r="AD6" s="97"/>
      <c r="AE6" s="97"/>
      <c r="AF6" s="97"/>
      <c r="AG6" s="97"/>
      <c r="AH6" s="97"/>
      <c r="AI6" s="97"/>
      <c r="AJ6" s="97"/>
      <c r="AK6" s="97"/>
    </row>
    <row r="7" spans="1:37" ht="16.5" customHeight="1" thickBot="1" x14ac:dyDescent="0.4">
      <c r="A7" s="454" t="s">
        <v>82</v>
      </c>
      <c r="B7" s="454"/>
      <c r="C7" s="228" t="s">
        <v>16</v>
      </c>
      <c r="D7" s="229">
        <f>SUMPRODUCT($C5:$C6,D5:D6)</f>
        <v>7.5806842098155993</v>
      </c>
      <c r="E7" s="229">
        <f t="shared" ref="E7:R7" si="0">SUMPRODUCT($C5:$C6,E5:E6)</f>
        <v>7.8480561519660323</v>
      </c>
      <c r="F7" s="229">
        <f t="shared" si="0"/>
        <v>6.5925076054392644</v>
      </c>
      <c r="G7" s="229">
        <f t="shared" si="0"/>
        <v>6.2501904976860558</v>
      </c>
      <c r="H7" s="229">
        <f t="shared" si="0"/>
        <v>7.6225695871167627</v>
      </c>
      <c r="I7" s="229">
        <f t="shared" si="0"/>
        <v>5.8290941569778099</v>
      </c>
      <c r="J7" s="229">
        <f t="shared" si="0"/>
        <v>7.0137486279343886</v>
      </c>
      <c r="K7" s="229">
        <f t="shared" si="0"/>
        <v>7.1823029096471886</v>
      </c>
      <c r="L7" s="229">
        <f>SUMPRODUCT($C5:$C6,L5:L6)</f>
        <v>5.7561021954978884</v>
      </c>
      <c r="M7" s="229">
        <f t="shared" si="0"/>
        <v>5.3321122190520835</v>
      </c>
      <c r="N7" s="229">
        <f t="shared" si="0"/>
        <v>5.7393191082200481</v>
      </c>
      <c r="O7" s="229">
        <f t="shared" si="0"/>
        <v>6.9383694169709802</v>
      </c>
      <c r="P7" s="229">
        <f t="shared" si="0"/>
        <v>7.0158465138441182</v>
      </c>
      <c r="Q7" s="229">
        <f t="shared" si="0"/>
        <v>7.136583464993759</v>
      </c>
      <c r="R7" s="229">
        <f t="shared" si="0"/>
        <v>6.1625133348380245</v>
      </c>
      <c r="S7" s="229">
        <f t="shared" ref="S7" si="1">SUM(D7:R7)</f>
        <v>100.00000000000001</v>
      </c>
      <c r="U7" s="97"/>
      <c r="V7" s="97"/>
      <c r="W7" s="97"/>
      <c r="X7" s="97"/>
      <c r="Y7" s="97"/>
      <c r="Z7" s="97"/>
      <c r="AA7" s="97"/>
      <c r="AB7" s="97"/>
      <c r="AC7" s="97"/>
      <c r="AD7" s="97"/>
      <c r="AE7" s="97"/>
      <c r="AF7" s="97"/>
      <c r="AG7" s="97"/>
      <c r="AH7" s="97"/>
      <c r="AI7" s="97"/>
      <c r="AJ7" s="97"/>
      <c r="AK7" s="97"/>
    </row>
    <row r="8" spans="1:37" ht="16.5" customHeight="1" thickBot="1" x14ac:dyDescent="0.4">
      <c r="A8" s="455"/>
      <c r="B8" s="455"/>
      <c r="C8" s="92"/>
      <c r="D8" s="347"/>
      <c r="E8" s="347"/>
      <c r="F8" s="347"/>
      <c r="G8" s="347"/>
      <c r="H8" s="347"/>
      <c r="I8" s="347"/>
      <c r="J8" s="347"/>
      <c r="K8" s="347"/>
      <c r="L8" s="347"/>
      <c r="M8" s="347"/>
      <c r="N8" s="347"/>
      <c r="O8" s="347"/>
      <c r="P8" s="347"/>
      <c r="Q8" s="347"/>
      <c r="R8" s="347"/>
      <c r="S8" s="347"/>
      <c r="U8" s="97"/>
      <c r="V8" s="97"/>
      <c r="W8" s="97"/>
      <c r="X8" s="97"/>
      <c r="Y8" s="97"/>
      <c r="Z8" s="97"/>
      <c r="AA8" s="97"/>
      <c r="AB8" s="97"/>
      <c r="AC8" s="97"/>
      <c r="AD8" s="97"/>
      <c r="AE8" s="97"/>
      <c r="AF8" s="97"/>
      <c r="AG8" s="97"/>
      <c r="AH8" s="97"/>
      <c r="AI8" s="97"/>
      <c r="AJ8" s="97"/>
      <c r="AK8" s="97"/>
    </row>
    <row r="9" spans="1:37" ht="16.5" customHeight="1" x14ac:dyDescent="0.35">
      <c r="A9" s="459" t="s">
        <v>208</v>
      </c>
      <c r="B9" s="459"/>
      <c r="C9" s="219"/>
      <c r="D9" s="220"/>
      <c r="E9" s="220"/>
      <c r="F9" s="220"/>
      <c r="G9" s="220"/>
      <c r="H9" s="220"/>
      <c r="I9" s="220"/>
      <c r="J9" s="220"/>
      <c r="K9" s="220"/>
      <c r="L9" s="220"/>
      <c r="M9" s="220"/>
      <c r="N9" s="220"/>
      <c r="O9" s="220"/>
      <c r="P9" s="220"/>
      <c r="Q9" s="220"/>
      <c r="R9" s="220"/>
      <c r="S9" s="220"/>
      <c r="U9" s="97"/>
      <c r="V9" s="97"/>
      <c r="W9" s="97"/>
      <c r="X9" s="97"/>
      <c r="Y9" s="97"/>
      <c r="Z9" s="97"/>
      <c r="AA9" s="97"/>
      <c r="AB9" s="97"/>
      <c r="AC9" s="97"/>
      <c r="AD9" s="97"/>
      <c r="AE9" s="97"/>
      <c r="AF9" s="97"/>
      <c r="AG9" s="97"/>
      <c r="AH9" s="97"/>
      <c r="AI9" s="97"/>
      <c r="AJ9" s="97"/>
      <c r="AK9" s="97"/>
    </row>
    <row r="10" spans="1:37" ht="16.5" customHeight="1" x14ac:dyDescent="0.35">
      <c r="A10" s="453" t="s">
        <v>18</v>
      </c>
      <c r="B10" s="453"/>
      <c r="C10" s="93">
        <f>'Tabell 4.1 DOK32021'!C12</f>
        <v>0.5511922610911093</v>
      </c>
      <c r="D10" s="89">
        <f>'Tabell 4.1 DOK32021'!D12/'Tabell 4.1 DOK32021'!$S12*100</f>
        <v>10.147664218037649</v>
      </c>
      <c r="E10" s="89">
        <f>'Tabell 4.1 DOK32021'!E12/'Tabell 4.1 DOK32021'!$S12*100</f>
        <v>11.271803350299558</v>
      </c>
      <c r="F10" s="89">
        <f>'Tabell 4.1 DOK32021'!F12/'Tabell 4.1 DOK32021'!$S12*100</f>
        <v>9.2438740499697278</v>
      </c>
      <c r="G10" s="89">
        <f>'Tabell 4.1 DOK32021'!G12/'Tabell 4.1 DOK32021'!$S12*100</f>
        <v>4.4664209743460725</v>
      </c>
      <c r="H10" s="89">
        <f>'Tabell 4.1 DOK32021'!H12/'Tabell 4.1 DOK32021'!$S12*100</f>
        <v>5.8971686402229482</v>
      </c>
      <c r="I10" s="89">
        <f>'Tabell 4.1 DOK32021'!I12/'Tabell 4.1 DOK32021'!$S12*100</f>
        <v>4.9765136204413061</v>
      </c>
      <c r="J10" s="89">
        <f>'Tabell 4.1 DOK32021'!J12/'Tabell 4.1 DOK32021'!$S12*100</f>
        <v>5.6359016751497792</v>
      </c>
      <c r="K10" s="89">
        <f>'Tabell 4.1 DOK32021'!K12/'Tabell 4.1 DOK32021'!$S12*100</f>
        <v>6.5938805470847308</v>
      </c>
      <c r="L10" s="89">
        <f>'Tabell 4.1 DOK32021'!L12/'Tabell 4.1 DOK32021'!$S12*100</f>
        <v>5.0423141894226964</v>
      </c>
      <c r="M10" s="89">
        <f>'Tabell 4.1 DOK32021'!M12/'Tabell 4.1 DOK32021'!$S12*100</f>
        <v>4.4913035424482795</v>
      </c>
      <c r="N10" s="89">
        <f>'Tabell 4.1 DOK32021'!N12/'Tabell 4.1 DOK32021'!$S12*100</f>
        <v>4.3544494178861433</v>
      </c>
      <c r="O10" s="89">
        <f>'Tabell 4.1 DOK32021'!O12/'Tabell 4.1 DOK32021'!$S12*100</f>
        <v>6.3699374341648713</v>
      </c>
      <c r="P10" s="89">
        <f>'Tabell 4.1 DOK32021'!P12/'Tabell 4.1 DOK32021'!$S12*100</f>
        <v>8.7835465400789055</v>
      </c>
      <c r="Q10" s="89">
        <f>'Tabell 4.1 DOK32021'!Q12/'Tabell 4.1 DOK32021'!$S12*100</f>
        <v>8.2214769739479507</v>
      </c>
      <c r="R10" s="89">
        <f>'Tabell 4.1 DOK32021'!R12/'Tabell 4.1 DOK32021'!$S12*100</f>
        <v>4.503744826499382</v>
      </c>
      <c r="S10" s="89">
        <f>'Tabell 4.1 DOK32021'!S12/'Tabell 4.1 DOK32021'!$S12*100</f>
        <v>100</v>
      </c>
      <c r="U10" s="97"/>
      <c r="V10" s="97"/>
      <c r="W10" s="97"/>
      <c r="X10" s="97"/>
      <c r="Y10" s="97"/>
      <c r="Z10" s="97"/>
      <c r="AA10" s="97"/>
      <c r="AB10" s="97"/>
      <c r="AC10" s="97"/>
      <c r="AD10" s="97"/>
      <c r="AE10" s="97"/>
      <c r="AF10" s="97"/>
      <c r="AG10" s="97"/>
      <c r="AH10" s="97"/>
      <c r="AI10" s="97"/>
      <c r="AJ10" s="97"/>
      <c r="AK10" s="97"/>
    </row>
    <row r="11" spans="1:37" ht="16.5" customHeight="1" x14ac:dyDescent="0.35">
      <c r="A11" s="453" t="s">
        <v>19</v>
      </c>
      <c r="B11" s="453"/>
      <c r="C11" s="93">
        <f>'Tabell 4.1 DOK32021'!C13</f>
        <v>0.4488077389088907</v>
      </c>
      <c r="D11" s="89">
        <f>'Tabell 4.1 DOK32021'!D13/'Tabell 4.1 DOK32021'!$S13*100</f>
        <v>7.8037602396160368</v>
      </c>
      <c r="E11" s="89">
        <f>'Tabell 4.1 DOK32021'!E13/'Tabell 4.1 DOK32021'!$S13*100</f>
        <v>8.400011810209925</v>
      </c>
      <c r="F11" s="89">
        <f>'Tabell 4.1 DOK32021'!F13/'Tabell 4.1 DOK32021'!$S13*100</f>
        <v>5.7574773391597036</v>
      </c>
      <c r="G11" s="89">
        <f>'Tabell 4.1 DOK32021'!G13/'Tabell 4.1 DOK32021'!$S13*100</f>
        <v>3.6833092208213998</v>
      </c>
      <c r="H11" s="89">
        <f>'Tabell 4.1 DOK32021'!H13/'Tabell 4.1 DOK32021'!$S13*100</f>
        <v>4.3919218164102869</v>
      </c>
      <c r="I11" s="89">
        <f>'Tabell 4.1 DOK32021'!I13/'Tabell 4.1 DOK32021'!$S13*100</f>
        <v>4.9824323127343586</v>
      </c>
      <c r="J11" s="89">
        <f>'Tabell 4.1 DOK32021'!J13/'Tabell 4.1 DOK32021'!$S13*100</f>
        <v>5.3736455165490566</v>
      </c>
      <c r="K11" s="89">
        <f>'Tabell 4.1 DOK32021'!K13/'Tabell 4.1 DOK32021'!$S13*100</f>
        <v>6.9606424754200011</v>
      </c>
      <c r="L11" s="89">
        <f>'Tabell 4.1 DOK32021'!L13/'Tabell 4.1 DOK32021'!$S13*100</f>
        <v>5.7824100045600524</v>
      </c>
      <c r="M11" s="89">
        <f>'Tabell 4.1 DOK32021'!M13/'Tabell 4.1 DOK32021'!$S13*100</f>
        <v>6.0379698249136373</v>
      </c>
      <c r="N11" s="89">
        <f>'Tabell 4.1 DOK32021'!N13/'Tabell 4.1 DOK32021'!$S13*100</f>
        <v>6.9975493814402547</v>
      </c>
      <c r="O11" s="89">
        <f>'Tabell 4.1 DOK32021'!O13/'Tabell 4.1 DOK32021'!$S13*100</f>
        <v>8.1195193244559931</v>
      </c>
      <c r="P11" s="89">
        <f>'Tabell 4.1 DOK32021'!P13/'Tabell 4.1 DOK32021'!$S13*100</f>
        <v>10.031297056305176</v>
      </c>
      <c r="Q11" s="89">
        <f>'Tabell 4.1 DOK32021'!Q13/'Tabell 4.1 DOK32021'!$S13*100</f>
        <v>8.9167084944934896</v>
      </c>
      <c r="R11" s="89">
        <f>'Tabell 4.1 DOK32021'!R13/'Tabell 4.1 DOK32021'!$S13*100</f>
        <v>6.7613451829106257</v>
      </c>
      <c r="S11" s="89">
        <f>'Tabell 4.1 DOK32021'!S13/'Tabell 4.1 DOK32021'!$S13*100</f>
        <v>100</v>
      </c>
      <c r="U11" s="97"/>
      <c r="V11" s="97"/>
      <c r="W11" s="97"/>
      <c r="X11" s="97"/>
      <c r="Y11" s="97"/>
      <c r="Z11" s="97"/>
      <c r="AA11" s="97"/>
      <c r="AB11" s="97"/>
      <c r="AC11" s="97"/>
      <c r="AD11" s="97"/>
      <c r="AE11" s="97"/>
      <c r="AF11" s="97"/>
      <c r="AG11" s="97"/>
      <c r="AH11" s="97"/>
      <c r="AI11" s="97"/>
      <c r="AJ11" s="97"/>
      <c r="AK11" s="97"/>
    </row>
    <row r="12" spans="1:37" ht="16.5" customHeight="1" x14ac:dyDescent="0.35">
      <c r="A12" s="462" t="s">
        <v>239</v>
      </c>
      <c r="B12" s="462"/>
      <c r="C12" s="262" t="s">
        <v>16</v>
      </c>
      <c r="D12" s="263">
        <f>SUMPRODUCT($C10:$C11,D10:D11)</f>
        <v>9.0957019732626918</v>
      </c>
      <c r="E12" s="263">
        <f t="shared" ref="E12:R12" si="2">SUMPRODUCT($C10:$C11,E10:E11)</f>
        <v>9.9829210825742489</v>
      </c>
      <c r="F12" s="263">
        <f t="shared" si="2"/>
        <v>7.6791522252516877</v>
      </c>
      <c r="G12" s="263">
        <f t="shared" si="2"/>
        <v>4.1149543589336872</v>
      </c>
      <c r="H12" s="263">
        <f t="shared" si="2"/>
        <v>5.2216022167277982</v>
      </c>
      <c r="I12" s="263">
        <f t="shared" si="2"/>
        <v>4.9791699753466485</v>
      </c>
      <c r="J12" s="263">
        <f t="shared" si="2"/>
        <v>5.5181990815932576</v>
      </c>
      <c r="K12" s="263">
        <f t="shared" si="2"/>
        <v>6.758486138858748</v>
      </c>
      <c r="L12" s="263">
        <f t="shared" si="2"/>
        <v>5.3744749187904253</v>
      </c>
      <c r="M12" s="263">
        <f t="shared" si="2"/>
        <v>5.1854593395281761</v>
      </c>
      <c r="N12" s="263">
        <f t="shared" si="2"/>
        <v>5.5406931362390353</v>
      </c>
      <c r="O12" s="263">
        <f t="shared" si="2"/>
        <v>7.1551633263823726</v>
      </c>
      <c r="P12" s="263">
        <f t="shared" si="2"/>
        <v>9.3435466279888182</v>
      </c>
      <c r="Q12" s="263">
        <f t="shared" si="2"/>
        <v>8.5335022607021855</v>
      </c>
      <c r="R12" s="263">
        <f t="shared" si="2"/>
        <v>5.5169733378202181</v>
      </c>
      <c r="S12" s="263">
        <f t="shared" ref="S12" si="3">SUM(D12:R12)</f>
        <v>100</v>
      </c>
      <c r="U12" s="97"/>
      <c r="V12" s="97"/>
      <c r="W12" s="97"/>
      <c r="X12" s="97"/>
      <c r="Y12" s="97"/>
      <c r="Z12" s="97"/>
      <c r="AA12" s="97"/>
      <c r="AB12" s="97"/>
      <c r="AC12" s="97"/>
      <c r="AD12" s="97"/>
      <c r="AE12" s="97"/>
      <c r="AF12" s="97"/>
      <c r="AG12" s="97"/>
      <c r="AH12" s="97"/>
      <c r="AI12" s="97"/>
      <c r="AJ12" s="97"/>
      <c r="AK12" s="97"/>
    </row>
    <row r="13" spans="1:37" ht="16.5" customHeight="1" thickBot="1" x14ac:dyDescent="0.4">
      <c r="A13" s="460"/>
      <c r="B13" s="460"/>
      <c r="C13" s="92"/>
      <c r="D13" s="347"/>
      <c r="E13" s="347"/>
      <c r="F13" s="347"/>
      <c r="G13" s="347"/>
      <c r="H13" s="347"/>
      <c r="I13" s="347"/>
      <c r="J13" s="347"/>
      <c r="K13" s="347"/>
      <c r="L13" s="347"/>
      <c r="M13" s="347"/>
      <c r="N13" s="347"/>
      <c r="O13" s="347"/>
      <c r="P13" s="347"/>
      <c r="Q13" s="347"/>
      <c r="R13" s="347"/>
      <c r="S13" s="347"/>
      <c r="U13" s="97"/>
      <c r="V13" s="97"/>
      <c r="W13" s="97"/>
      <c r="X13" s="97"/>
      <c r="Y13" s="97"/>
      <c r="Z13" s="97"/>
      <c r="AA13" s="97"/>
      <c r="AB13" s="97"/>
      <c r="AC13" s="97"/>
      <c r="AD13" s="97"/>
      <c r="AE13" s="97"/>
      <c r="AF13" s="97"/>
      <c r="AG13" s="97"/>
      <c r="AH13" s="97"/>
      <c r="AI13" s="97"/>
      <c r="AJ13" s="97"/>
      <c r="AK13" s="97"/>
    </row>
    <row r="14" spans="1:37" ht="16.5" customHeight="1" x14ac:dyDescent="0.35">
      <c r="A14" s="461" t="s">
        <v>237</v>
      </c>
      <c r="B14" s="461"/>
      <c r="C14" s="232"/>
      <c r="D14" s="218"/>
      <c r="E14" s="218"/>
      <c r="F14" s="218"/>
      <c r="G14" s="218"/>
      <c r="H14" s="218"/>
      <c r="I14" s="218"/>
      <c r="J14" s="218"/>
      <c r="K14" s="218"/>
      <c r="L14" s="218"/>
      <c r="M14" s="218"/>
      <c r="N14" s="218"/>
      <c r="O14" s="218"/>
      <c r="P14" s="218"/>
      <c r="Q14" s="218"/>
      <c r="R14" s="218"/>
      <c r="S14" s="218"/>
      <c r="U14" s="97"/>
      <c r="V14" s="97"/>
      <c r="W14" s="97"/>
      <c r="X14" s="97"/>
      <c r="Y14" s="97"/>
      <c r="Z14" s="97"/>
      <c r="AA14" s="97"/>
      <c r="AB14" s="97"/>
      <c r="AC14" s="97"/>
      <c r="AD14" s="97"/>
      <c r="AE14" s="97"/>
      <c r="AF14" s="97"/>
      <c r="AG14" s="97"/>
      <c r="AH14" s="97"/>
      <c r="AI14" s="97"/>
      <c r="AJ14" s="97"/>
      <c r="AK14" s="97"/>
    </row>
    <row r="15" spans="1:37" ht="16.5" customHeight="1" x14ac:dyDescent="0.35">
      <c r="A15" s="453" t="s">
        <v>18</v>
      </c>
      <c r="B15" s="453"/>
      <c r="C15" s="93">
        <f>'Tabell 4.1 DOK32021'!C17</f>
        <v>0.55403983003422685</v>
      </c>
      <c r="D15" s="89">
        <f>'Tabell 4.1 DOK32021'!D17/'Tabell 4.1 DOK32021'!$S17*100</f>
        <v>8.0710023002557634</v>
      </c>
      <c r="E15" s="89">
        <f>'Tabell 4.1 DOK32021'!E17/'Tabell 4.1 DOK32021'!$S17*100</f>
        <v>6.4966139591744829</v>
      </c>
      <c r="F15" s="89">
        <f>'Tabell 4.1 DOK32021'!F17/'Tabell 4.1 DOK32021'!$S17*100</f>
        <v>6.3518426174658584</v>
      </c>
      <c r="G15" s="89">
        <f>'Tabell 4.1 DOK32021'!G17/'Tabell 4.1 DOK32021'!$S17*100</f>
        <v>8.9026332298486341</v>
      </c>
      <c r="H15" s="89">
        <f>'Tabell 4.1 DOK32021'!H17/'Tabell 4.1 DOK32021'!$S17*100</f>
        <v>8.4148342368137445</v>
      </c>
      <c r="I15" s="89">
        <f>'Tabell 4.1 DOK32021'!I17/'Tabell 4.1 DOK32021'!$S17*100</f>
        <v>5.772757250631364</v>
      </c>
      <c r="J15" s="89">
        <f>'Tabell 4.1 DOK32021'!J17/'Tabell 4.1 DOK32021'!$S17*100</f>
        <v>10.767368539578877</v>
      </c>
      <c r="K15" s="89">
        <f>'Tabell 4.1 DOK32021'!K17/'Tabell 4.1 DOK32021'!$S17*100</f>
        <v>15.237183714832629</v>
      </c>
      <c r="L15" s="89">
        <f>'Tabell 4.1 DOK32021'!L17/'Tabell 4.1 DOK32021'!$S17*100</f>
        <v>5.1936718837968696</v>
      </c>
      <c r="M15" s="89">
        <f>'Tabell 4.1 DOK32021'!M17/'Tabell 4.1 DOK32021'!$S17*100</f>
        <v>0.68766387311596178</v>
      </c>
      <c r="N15" s="89">
        <f>'Tabell 4.1 DOK32021'!N17/'Tabell 4.1 DOK32021'!$S17*100</f>
        <v>1.0495922273875209</v>
      </c>
      <c r="O15" s="89">
        <f>'Tabell 4.1 DOK32021'!O17/'Tabell 4.1 DOK32021'!$S17*100</f>
        <v>6.6232888831695274</v>
      </c>
      <c r="P15" s="89">
        <f>'Tabell 4.1 DOK32021'!P17/'Tabell 4.1 DOK32021'!$S17*100</f>
        <v>4.162176074122927</v>
      </c>
      <c r="Q15" s="89">
        <f>'Tabell 4.1 DOK32021'!Q17/'Tabell 4.1 DOK32021'!$S17*100</f>
        <v>7.166181414576867</v>
      </c>
      <c r="R15" s="89">
        <f>'Tabell 4.1 DOK32021'!R17/'Tabell 4.1 DOK32021'!$S17*100</f>
        <v>5.1031897952289809</v>
      </c>
      <c r="S15" s="89">
        <f>'Tabell 4.1 DOK32021'!S17/'Tabell 4.1 DOK32021'!$S17*100</f>
        <v>100</v>
      </c>
      <c r="U15" s="97"/>
      <c r="V15" s="97"/>
      <c r="W15" s="97"/>
      <c r="X15" s="97"/>
      <c r="Y15" s="97"/>
      <c r="Z15" s="97"/>
      <c r="AA15" s="97"/>
      <c r="AB15" s="97"/>
      <c r="AC15" s="97"/>
      <c r="AD15" s="97"/>
      <c r="AE15" s="97"/>
      <c r="AF15" s="97"/>
      <c r="AG15" s="97"/>
      <c r="AH15" s="97"/>
      <c r="AI15" s="97"/>
      <c r="AJ15" s="97"/>
      <c r="AK15" s="97"/>
    </row>
    <row r="16" spans="1:37" ht="16.5" customHeight="1" x14ac:dyDescent="0.35">
      <c r="A16" s="453" t="s">
        <v>19</v>
      </c>
      <c r="B16" s="453"/>
      <c r="C16" s="93">
        <f>'Tabell 4.1 DOK32021'!C18</f>
        <v>0.44596016996577315</v>
      </c>
      <c r="D16" s="89">
        <f>'Tabell 4.1 DOK32021'!D18/'Tabell 4.1 DOK32021'!$S18*100</f>
        <v>8.2434490465306549</v>
      </c>
      <c r="E16" s="89">
        <f>'Tabell 4.1 DOK32021'!E18/'Tabell 4.1 DOK32021'!$S18*100</f>
        <v>5.7237123155753027</v>
      </c>
      <c r="F16" s="89">
        <f>'Tabell 4.1 DOK32021'!F18/'Tabell 4.1 DOK32021'!$S18*100</f>
        <v>5.4847717635019508</v>
      </c>
      <c r="G16" s="89">
        <f>'Tabell 4.1 DOK32021'!G18/'Tabell 4.1 DOK32021'!$S18*100</f>
        <v>6.4299143917032104</v>
      </c>
      <c r="H16" s="89">
        <f>'Tabell 4.1 DOK32021'!H18/'Tabell 4.1 DOK32021'!$S18*100</f>
        <v>8.8842441634546443</v>
      </c>
      <c r="I16" s="89">
        <f>'Tabell 4.1 DOK32021'!I18/'Tabell 4.1 DOK32021'!$S18*100</f>
        <v>6.245037156462617</v>
      </c>
      <c r="J16" s="89">
        <f>'Tabell 4.1 DOK32021'!J18/'Tabell 4.1 DOK32021'!$S18*100</f>
        <v>12.435769641999473</v>
      </c>
      <c r="K16" s="89">
        <f>'Tabell 4.1 DOK32021'!K18/'Tabell 4.1 DOK32021'!$S18*100</f>
        <v>13.4784193237741</v>
      </c>
      <c r="L16" s="89">
        <f>'Tabell 4.1 DOK32021'!L18/'Tabell 4.1 DOK32021'!$S18*100</f>
        <v>4.6209654646428318</v>
      </c>
      <c r="M16" s="89">
        <f>'Tabell 4.1 DOK32021'!M18/'Tabell 4.1 DOK32021'!$S18*100</f>
        <v>0.90145753736764733</v>
      </c>
      <c r="N16" s="89">
        <f>'Tabell 4.1 DOK32021'!N18/'Tabell 4.1 DOK32021'!$S18*100</f>
        <v>1.292451168033133</v>
      </c>
      <c r="O16" s="89">
        <f>'Tabell 4.1 DOK32021'!O18/'Tabell 4.1 DOK32021'!$S18*100</f>
        <v>7.3528524433481595</v>
      </c>
      <c r="P16" s="89">
        <f>'Tabell 4.1 DOK32021'!P18/'Tabell 4.1 DOK32021'!$S18*100</f>
        <v>5.2023874746879892</v>
      </c>
      <c r="Q16" s="89">
        <f>'Tabell 4.1 DOK32021'!Q18/'Tabell 4.1 DOK32021'!$S18*100</f>
        <v>8.1003260693796459</v>
      </c>
      <c r="R16" s="89">
        <f>'Tabell 4.1 DOK32021'!R18/'Tabell 4.1 DOK32021'!$S18*100</f>
        <v>5.6042420395386268</v>
      </c>
      <c r="S16" s="89">
        <f>'Tabell 4.1 DOK32021'!S18/'Tabell 4.1 DOK32021'!$S18*100</f>
        <v>100</v>
      </c>
      <c r="U16" s="97"/>
      <c r="V16" s="97"/>
      <c r="W16" s="97"/>
      <c r="X16" s="97"/>
      <c r="Y16" s="97"/>
      <c r="Z16" s="97"/>
      <c r="AA16" s="97"/>
      <c r="AB16" s="97"/>
      <c r="AC16" s="97"/>
      <c r="AD16" s="97"/>
      <c r="AE16" s="97"/>
      <c r="AF16" s="97"/>
      <c r="AG16" s="97"/>
      <c r="AH16" s="97"/>
      <c r="AI16" s="97"/>
      <c r="AJ16" s="97"/>
      <c r="AK16" s="97"/>
    </row>
    <row r="17" spans="1:37" ht="16.5" customHeight="1" x14ac:dyDescent="0.35">
      <c r="A17" s="462" t="s">
        <v>238</v>
      </c>
      <c r="B17" s="462"/>
      <c r="C17" s="262" t="s">
        <v>16</v>
      </c>
      <c r="D17" s="263">
        <f>SUMPRODUCT($C15:$C16,D15:D16)</f>
        <v>8.1479066805345592</v>
      </c>
      <c r="E17" s="263">
        <f t="shared" ref="E17:R17" si="4">SUMPRODUCT($C15:$C16,E15:E16)</f>
        <v>6.1519306108281668</v>
      </c>
      <c r="F17" s="263">
        <f t="shared" si="4"/>
        <v>5.9651635520597459</v>
      </c>
      <c r="G17" s="263">
        <f t="shared" si="4"/>
        <v>7.7998991165117317</v>
      </c>
      <c r="H17" s="263">
        <f t="shared" si="4"/>
        <v>8.6241723674821422</v>
      </c>
      <c r="I17" s="263">
        <f t="shared" si="4"/>
        <v>5.9833752777072888</v>
      </c>
      <c r="J17" s="263">
        <f t="shared" si="4"/>
        <v>11.51140897878545</v>
      </c>
      <c r="K17" s="263">
        <f t="shared" si="4"/>
        <v>14.452844848066416</v>
      </c>
      <c r="L17" s="263">
        <f t="shared" si="4"/>
        <v>4.9382676317704455</v>
      </c>
      <c r="M17" s="263">
        <f t="shared" si="4"/>
        <v>0.7830073319632489</v>
      </c>
      <c r="N17" s="263">
        <f t="shared" si="4"/>
        <v>1.1578976418355458</v>
      </c>
      <c r="O17" s="263">
        <f t="shared" si="4"/>
        <v>6.948645172467625</v>
      </c>
      <c r="P17" s="263">
        <f t="shared" si="4"/>
        <v>4.626068927119257</v>
      </c>
      <c r="Q17" s="263">
        <f t="shared" si="4"/>
        <v>7.5827727236053324</v>
      </c>
      <c r="R17" s="263">
        <f t="shared" si="4"/>
        <v>5.3266391392630421</v>
      </c>
      <c r="S17" s="263">
        <f t="shared" ref="S17" si="5">SUM(D17:R17)</f>
        <v>99.999999999999986</v>
      </c>
      <c r="U17" s="97"/>
      <c r="V17" s="97"/>
      <c r="W17" s="97"/>
      <c r="X17" s="97"/>
      <c r="Y17" s="97"/>
      <c r="Z17" s="97"/>
      <c r="AA17" s="97"/>
      <c r="AB17" s="97"/>
      <c r="AC17" s="97"/>
      <c r="AD17" s="97"/>
      <c r="AE17" s="97"/>
      <c r="AF17" s="97"/>
      <c r="AG17" s="97"/>
      <c r="AH17" s="97"/>
      <c r="AI17" s="97"/>
      <c r="AJ17" s="97"/>
      <c r="AK17" s="97"/>
    </row>
    <row r="18" spans="1:37" ht="16.5" customHeight="1" x14ac:dyDescent="0.35">
      <c r="A18" s="463"/>
      <c r="B18" s="463"/>
      <c r="C18" s="92"/>
      <c r="D18" s="347"/>
      <c r="E18" s="347"/>
      <c r="F18" s="347"/>
      <c r="G18" s="347"/>
      <c r="H18" s="347"/>
      <c r="I18" s="347"/>
      <c r="J18" s="347"/>
      <c r="K18" s="347"/>
      <c r="L18" s="347"/>
      <c r="M18" s="347"/>
      <c r="N18" s="347"/>
      <c r="O18" s="347"/>
      <c r="P18" s="347"/>
      <c r="Q18" s="347"/>
      <c r="R18" s="347"/>
      <c r="S18" s="347"/>
      <c r="U18" s="97"/>
      <c r="V18" s="97"/>
      <c r="W18" s="97"/>
      <c r="X18" s="97"/>
      <c r="Y18" s="97"/>
      <c r="Z18" s="97"/>
      <c r="AA18" s="97"/>
      <c r="AB18" s="97"/>
      <c r="AC18" s="97"/>
      <c r="AD18" s="97"/>
      <c r="AE18" s="97"/>
      <c r="AF18" s="97"/>
      <c r="AG18" s="97"/>
      <c r="AH18" s="97"/>
      <c r="AI18" s="97"/>
      <c r="AJ18" s="97"/>
      <c r="AK18" s="97"/>
    </row>
    <row r="19" spans="1:37" ht="16.5" customHeight="1" x14ac:dyDescent="0.35">
      <c r="A19" s="464" t="s">
        <v>240</v>
      </c>
      <c r="B19" s="464"/>
      <c r="C19" s="93">
        <f>'Tabell 4.1 DOK32021'!C21</f>
        <v>0.59625788865333906</v>
      </c>
      <c r="D19" s="365">
        <f>D12</f>
        <v>9.0957019732626918</v>
      </c>
      <c r="E19" s="365">
        <f t="shared" ref="E19:S19" si="6">E12</f>
        <v>9.9829210825742489</v>
      </c>
      <c r="F19" s="365">
        <f t="shared" si="6"/>
        <v>7.6791522252516877</v>
      </c>
      <c r="G19" s="365">
        <f t="shared" si="6"/>
        <v>4.1149543589336872</v>
      </c>
      <c r="H19" s="365">
        <f t="shared" si="6"/>
        <v>5.2216022167277982</v>
      </c>
      <c r="I19" s="365">
        <f t="shared" si="6"/>
        <v>4.9791699753466485</v>
      </c>
      <c r="J19" s="365">
        <f t="shared" si="6"/>
        <v>5.5181990815932576</v>
      </c>
      <c r="K19" s="365">
        <f t="shared" si="6"/>
        <v>6.758486138858748</v>
      </c>
      <c r="L19" s="365">
        <f t="shared" si="6"/>
        <v>5.3744749187904253</v>
      </c>
      <c r="M19" s="365">
        <f t="shared" si="6"/>
        <v>5.1854593395281761</v>
      </c>
      <c r="N19" s="365">
        <f t="shared" si="6"/>
        <v>5.5406931362390353</v>
      </c>
      <c r="O19" s="365">
        <f t="shared" si="6"/>
        <v>7.1551633263823726</v>
      </c>
      <c r="P19" s="365">
        <f t="shared" si="6"/>
        <v>9.3435466279888182</v>
      </c>
      <c r="Q19" s="365">
        <f t="shared" si="6"/>
        <v>8.5335022607021855</v>
      </c>
      <c r="R19" s="365">
        <f t="shared" si="6"/>
        <v>5.5169733378202181</v>
      </c>
      <c r="S19" s="365">
        <f t="shared" si="6"/>
        <v>100</v>
      </c>
      <c r="U19" s="97"/>
      <c r="V19" s="97"/>
      <c r="W19" s="97"/>
      <c r="X19" s="97"/>
      <c r="Y19" s="97"/>
      <c r="Z19" s="97"/>
      <c r="AA19" s="97"/>
      <c r="AB19" s="97"/>
      <c r="AC19" s="97"/>
      <c r="AD19" s="97"/>
      <c r="AE19" s="97"/>
      <c r="AF19" s="97"/>
      <c r="AG19" s="97"/>
      <c r="AH19" s="97"/>
      <c r="AI19" s="97"/>
      <c r="AJ19" s="97"/>
      <c r="AK19" s="97"/>
    </row>
    <row r="20" spans="1:37" ht="16.5" customHeight="1" x14ac:dyDescent="0.35">
      <c r="A20" s="464" t="s">
        <v>238</v>
      </c>
      <c r="B20" s="464"/>
      <c r="C20" s="93">
        <f>'Tabell 4.1 DOK32021'!C22</f>
        <v>0.40374211134666094</v>
      </c>
      <c r="D20" s="365">
        <f>D17</f>
        <v>8.1479066805345592</v>
      </c>
      <c r="E20" s="365">
        <f t="shared" ref="E20:S20" si="7">E17</f>
        <v>6.1519306108281668</v>
      </c>
      <c r="F20" s="365">
        <f t="shared" si="7"/>
        <v>5.9651635520597459</v>
      </c>
      <c r="G20" s="365">
        <f t="shared" si="7"/>
        <v>7.7998991165117317</v>
      </c>
      <c r="H20" s="365">
        <f t="shared" si="7"/>
        <v>8.6241723674821422</v>
      </c>
      <c r="I20" s="365">
        <f t="shared" si="7"/>
        <v>5.9833752777072888</v>
      </c>
      <c r="J20" s="365">
        <f t="shared" si="7"/>
        <v>11.51140897878545</v>
      </c>
      <c r="K20" s="365">
        <f t="shared" si="7"/>
        <v>14.452844848066416</v>
      </c>
      <c r="L20" s="365">
        <f t="shared" si="7"/>
        <v>4.9382676317704455</v>
      </c>
      <c r="M20" s="365">
        <f t="shared" si="7"/>
        <v>0.7830073319632489</v>
      </c>
      <c r="N20" s="365">
        <f t="shared" si="7"/>
        <v>1.1578976418355458</v>
      </c>
      <c r="O20" s="365">
        <f t="shared" si="7"/>
        <v>6.948645172467625</v>
      </c>
      <c r="P20" s="365">
        <f t="shared" si="7"/>
        <v>4.626068927119257</v>
      </c>
      <c r="Q20" s="365">
        <f t="shared" si="7"/>
        <v>7.5827727236053324</v>
      </c>
      <c r="R20" s="365">
        <f t="shared" si="7"/>
        <v>5.3266391392630421</v>
      </c>
      <c r="S20" s="365">
        <f t="shared" si="7"/>
        <v>99.999999999999986</v>
      </c>
      <c r="U20" s="97"/>
      <c r="V20" s="97"/>
      <c r="W20" s="97"/>
      <c r="X20" s="97"/>
      <c r="Y20" s="97"/>
      <c r="Z20" s="97"/>
      <c r="AA20" s="97"/>
      <c r="AB20" s="97"/>
      <c r="AC20" s="97"/>
      <c r="AD20" s="97"/>
      <c r="AE20" s="97"/>
      <c r="AF20" s="97"/>
      <c r="AG20" s="97"/>
      <c r="AH20" s="97"/>
      <c r="AI20" s="97"/>
      <c r="AJ20" s="97"/>
      <c r="AK20" s="97"/>
    </row>
    <row r="21" spans="1:37" ht="16.5" customHeight="1" thickBot="1" x14ac:dyDescent="0.4">
      <c r="A21" s="465" t="s">
        <v>228</v>
      </c>
      <c r="B21" s="465"/>
      <c r="C21" s="231" t="s">
        <v>16</v>
      </c>
      <c r="D21" s="231">
        <f>SUMPRODUCT($C19:$C20,D19:D20)</f>
        <v>8.7130371006522083</v>
      </c>
      <c r="E21" s="231">
        <f t="shared" ref="E21:R21" si="8">SUMPRODUCT($C19:$C20,E19:E20)</f>
        <v>8.436188900962545</v>
      </c>
      <c r="F21" s="231">
        <f t="shared" si="8"/>
        <v>6.9871428195129113</v>
      </c>
      <c r="G21" s="231">
        <f t="shared" si="8"/>
        <v>5.6027217355540566</v>
      </c>
      <c r="H21" s="231">
        <f t="shared" si="8"/>
        <v>6.5953630733984827</v>
      </c>
      <c r="I21" s="231">
        <f t="shared" si="8"/>
        <v>5.384609944347245</v>
      </c>
      <c r="J21" s="231">
        <f t="shared" si="8"/>
        <v>7.9379102992293378</v>
      </c>
      <c r="K21" s="231">
        <f t="shared" si="8"/>
        <v>9.8650227695728212</v>
      </c>
      <c r="L21" s="231">
        <f t="shared" si="8"/>
        <v>5.1983596677441799</v>
      </c>
      <c r="M21" s="231">
        <f t="shared" si="8"/>
        <v>3.4080040708915664</v>
      </c>
      <c r="N21" s="231">
        <f t="shared" si="8"/>
        <v>3.7711740297279377</v>
      </c>
      <c r="O21" s="231">
        <f t="shared" si="8"/>
        <v>7.0717832508894176</v>
      </c>
      <c r="P21" s="231">
        <f t="shared" si="8"/>
        <v>7.4389022208089504</v>
      </c>
      <c r="Q21" s="231">
        <f t="shared" si="8"/>
        <v>8.1496527100750686</v>
      </c>
      <c r="R21" s="231">
        <f t="shared" si="8"/>
        <v>5.4401274066332697</v>
      </c>
      <c r="S21" s="231">
        <f t="shared" ref="S21" si="9">SUM(D21:R21)</f>
        <v>100</v>
      </c>
      <c r="U21" s="97"/>
      <c r="V21" s="97"/>
      <c r="W21" s="97"/>
      <c r="X21" s="97"/>
      <c r="Y21" s="97"/>
      <c r="Z21" s="97"/>
      <c r="AA21" s="97"/>
      <c r="AB21" s="97"/>
      <c r="AC21" s="97"/>
      <c r="AD21" s="97"/>
      <c r="AE21" s="97"/>
      <c r="AF21" s="97"/>
      <c r="AG21" s="97"/>
      <c r="AH21" s="97"/>
      <c r="AI21" s="97"/>
      <c r="AJ21" s="97"/>
      <c r="AK21" s="97"/>
    </row>
    <row r="22" spans="1:37" ht="16.5" customHeight="1" thickBot="1" x14ac:dyDescent="0.4">
      <c r="A22" s="458"/>
      <c r="B22" s="458"/>
      <c r="C22" s="95"/>
      <c r="D22" s="96"/>
      <c r="E22" s="96"/>
      <c r="F22" s="96"/>
      <c r="G22" s="96"/>
      <c r="H22" s="96"/>
      <c r="I22" s="96"/>
      <c r="J22" s="96"/>
      <c r="K22" s="96"/>
      <c r="L22" s="96"/>
      <c r="M22" s="96"/>
      <c r="N22" s="96"/>
      <c r="O22" s="96"/>
      <c r="P22" s="96"/>
      <c r="Q22" s="96"/>
      <c r="R22" s="96"/>
      <c r="S22" s="96"/>
      <c r="U22" s="97"/>
      <c r="V22" s="97"/>
      <c r="W22" s="97"/>
      <c r="X22" s="97"/>
      <c r="Y22" s="97"/>
      <c r="Z22" s="97"/>
      <c r="AA22" s="97"/>
      <c r="AB22" s="97"/>
      <c r="AC22" s="97"/>
      <c r="AD22" s="97"/>
      <c r="AE22" s="97"/>
      <c r="AF22" s="97"/>
      <c r="AG22" s="97"/>
      <c r="AH22" s="97"/>
      <c r="AI22" s="97"/>
      <c r="AJ22" s="97"/>
      <c r="AK22" s="97"/>
    </row>
    <row r="23" spans="1:37" ht="16.5" customHeight="1" x14ac:dyDescent="0.35">
      <c r="A23" s="440" t="str">
        <f>'Tabell 2.1 DOK32021'!A24</f>
        <v xml:space="preserve">FO2B  Barnevern </v>
      </c>
      <c r="B23" s="440"/>
      <c r="C23" s="192"/>
      <c r="D23" s="193"/>
      <c r="E23" s="193"/>
      <c r="F23" s="193"/>
      <c r="G23" s="193"/>
      <c r="H23" s="193"/>
      <c r="I23" s="193"/>
      <c r="J23" s="193"/>
      <c r="K23" s="193"/>
      <c r="L23" s="193"/>
      <c r="M23" s="193"/>
      <c r="N23" s="193"/>
      <c r="O23" s="193"/>
      <c r="P23" s="193"/>
      <c r="Q23" s="193"/>
      <c r="R23" s="193"/>
      <c r="S23" s="193"/>
      <c r="U23" s="97"/>
      <c r="V23" s="97"/>
      <c r="W23" s="97"/>
      <c r="X23" s="97"/>
      <c r="Y23" s="97"/>
      <c r="Z23" s="97"/>
      <c r="AA23" s="97"/>
      <c r="AB23" s="97"/>
      <c r="AC23" s="97"/>
      <c r="AD23" s="97"/>
      <c r="AE23" s="97"/>
      <c r="AF23" s="97"/>
      <c r="AG23" s="97"/>
      <c r="AH23" s="97"/>
      <c r="AI23" s="97"/>
      <c r="AJ23" s="97"/>
      <c r="AK23" s="97"/>
    </row>
    <row r="24" spans="1:37" ht="16.5" customHeight="1" x14ac:dyDescent="0.35">
      <c r="A24" s="466" t="s">
        <v>84</v>
      </c>
      <c r="B24" s="466"/>
      <c r="C24" s="98">
        <v>0.01</v>
      </c>
      <c r="D24" s="99">
        <f>'Tabell 4.1 DOK32021'!D26/'Tabell 4.1 DOK32021'!$S26*100</f>
        <v>8.9450391870843333</v>
      </c>
      <c r="E24" s="99">
        <f>'Tabell 4.1 DOK32021'!E26/'Tabell 4.1 DOK32021'!$S26*100</f>
        <v>8.205800182955473</v>
      </c>
      <c r="F24" s="99">
        <f>'Tabell 4.1 DOK32021'!F26/'Tabell 4.1 DOK32021'!$S26*100</f>
        <v>6.3144361757361489</v>
      </c>
      <c r="G24" s="99">
        <f>'Tabell 4.1 DOK32021'!G26/'Tabell 4.1 DOK32021'!$S26*100</f>
        <v>4.0398546245704257</v>
      </c>
      <c r="H24" s="99">
        <f>'Tabell 4.1 DOK32021'!H26/'Tabell 4.1 DOK32021'!$S26*100</f>
        <v>5.5208050040794125</v>
      </c>
      <c r="I24" s="99">
        <f>'Tabell 4.1 DOK32021'!I26/'Tabell 4.1 DOK32021'!$S26*100</f>
        <v>5.1524216876406159</v>
      </c>
      <c r="J24" s="99">
        <f>'Tabell 4.1 DOK32021'!J26/'Tabell 4.1 DOK32021'!$S26*100</f>
        <v>8.6063243256607418</v>
      </c>
      <c r="K24" s="99">
        <f>'Tabell 4.1 DOK32021'!K26/'Tabell 4.1 DOK32021'!$S26*100</f>
        <v>7.7953865552451358</v>
      </c>
      <c r="L24" s="99">
        <f>'Tabell 4.1 DOK32021'!L26/'Tabell 4.1 DOK32021'!$S26*100</f>
        <v>5.9336910030410168</v>
      </c>
      <c r="M24" s="99">
        <f>'Tabell 4.1 DOK32021'!M26/'Tabell 4.1 DOK32021'!$S26*100</f>
        <v>4.1412218458723764</v>
      </c>
      <c r="N24" s="99">
        <f>'Tabell 4.1 DOK32021'!N26/'Tabell 4.1 DOK32021'!$S26*100</f>
        <v>4.9373253887803799</v>
      </c>
      <c r="O24" s="99">
        <f>'Tabell 4.1 DOK32021'!O26/'Tabell 4.1 DOK32021'!$S26*100</f>
        <v>8.0253170816129753</v>
      </c>
      <c r="P24" s="99">
        <f>'Tabell 4.1 DOK32021'!P26/'Tabell 4.1 DOK32021'!$S26*100</f>
        <v>8.097015847899721</v>
      </c>
      <c r="Q24" s="99">
        <f>'Tabell 4.1 DOK32021'!Q26/'Tabell 4.1 DOK32021'!$S26*100</f>
        <v>7.9659801715825651</v>
      </c>
      <c r="R24" s="99">
        <f>'Tabell 4.1 DOK32021'!R26/'Tabell 4.1 DOK32021'!$S26*100</f>
        <v>6.3193809182386831</v>
      </c>
      <c r="S24" s="99">
        <f>'Tabell 4.1 DOK32021'!S26/'Tabell 4.1 DOK32021'!$S26*100</f>
        <v>100</v>
      </c>
      <c r="U24" s="97"/>
      <c r="V24" s="97"/>
      <c r="W24" s="97"/>
      <c r="X24" s="97"/>
      <c r="Y24" s="97"/>
      <c r="Z24" s="97"/>
      <c r="AA24" s="97"/>
      <c r="AB24" s="97"/>
      <c r="AC24" s="97"/>
      <c r="AD24" s="97"/>
      <c r="AE24" s="97"/>
      <c r="AF24" s="97"/>
      <c r="AG24" s="97"/>
      <c r="AH24" s="97"/>
      <c r="AI24" s="97"/>
      <c r="AJ24" s="97"/>
      <c r="AK24" s="97"/>
    </row>
    <row r="25" spans="1:37" ht="16.5" customHeight="1" x14ac:dyDescent="0.35">
      <c r="A25" s="466" t="s">
        <v>85</v>
      </c>
      <c r="B25" s="466"/>
      <c r="C25" s="100">
        <v>0.03</v>
      </c>
      <c r="D25" s="101">
        <f>'Tabell 4.1 DOK32021'!D27/'Tabell 4.1 DOK32021'!$S27*100</f>
        <v>6.5918351355586893</v>
      </c>
      <c r="E25" s="101">
        <f>'Tabell 4.1 DOK32021'!E27/'Tabell 4.1 DOK32021'!$S27*100</f>
        <v>5.6104058924933398</v>
      </c>
      <c r="F25" s="101">
        <f>'Tabell 4.1 DOK32021'!F27/'Tabell 4.1 DOK32021'!$S27*100</f>
        <v>3.7631249020529696</v>
      </c>
      <c r="G25" s="101">
        <f>'Tabell 4.1 DOK32021'!G27/'Tabell 4.1 DOK32021'!$S27*100</f>
        <v>3.2146215326751291</v>
      </c>
      <c r="H25" s="101">
        <f>'Tabell 4.1 DOK32021'!H27/'Tabell 4.1 DOK32021'!$S27*100</f>
        <v>4.5937157185394133</v>
      </c>
      <c r="I25" s="101">
        <f>'Tabell 4.1 DOK32021'!I27/'Tabell 4.1 DOK32021'!$S27*100</f>
        <v>5.6417489421720735</v>
      </c>
      <c r="J25" s="101">
        <f>'Tabell 4.1 DOK32021'!J27/'Tabell 4.1 DOK32021'!$S27*100</f>
        <v>9.6242751919761798</v>
      </c>
      <c r="K25" s="101">
        <f>'Tabell 4.1 DOK32021'!K27/'Tabell 4.1 DOK32021'!$S27*100</f>
        <v>9.5478765083842667</v>
      </c>
      <c r="L25" s="101">
        <f>'Tabell 4.1 DOK32021'!L27/'Tabell 4.1 DOK32021'!$S27*100</f>
        <v>6.0903463406989502</v>
      </c>
      <c r="M25" s="101">
        <f>'Tabell 4.1 DOK32021'!M27/'Tabell 4.1 DOK32021'!$S27*100</f>
        <v>4.370396489578436</v>
      </c>
      <c r="N25" s="101">
        <f>'Tabell 4.1 DOK32021'!N27/'Tabell 4.1 DOK32021'!$S27*100</f>
        <v>5.8533145275035263</v>
      </c>
      <c r="O25" s="101">
        <f>'Tabell 4.1 DOK32021'!O27/'Tabell 4.1 DOK32021'!$S27*100</f>
        <v>8.4077730763203249</v>
      </c>
      <c r="P25" s="101">
        <f>'Tabell 4.1 DOK32021'!P27/'Tabell 4.1 DOK32021'!$S27*100</f>
        <v>9.208979783732957</v>
      </c>
      <c r="Q25" s="101">
        <f>'Tabell 4.1 DOK32021'!Q27/'Tabell 4.1 DOK32021'!$S27*100</f>
        <v>9.5968500235072884</v>
      </c>
      <c r="R25" s="101">
        <f>'Tabell 4.1 DOK32021'!R27/'Tabell 4.1 DOK32021'!$S27*100</f>
        <v>7.8847359348064572</v>
      </c>
      <c r="S25" s="101">
        <f>'Tabell 4.1 DOK32021'!S27/'Tabell 4.1 DOK32021'!$S27*100</f>
        <v>100</v>
      </c>
      <c r="U25" s="97"/>
      <c r="V25" s="97"/>
      <c r="W25" s="97"/>
      <c r="X25" s="97"/>
      <c r="Y25" s="97"/>
      <c r="Z25" s="97"/>
      <c r="AA25" s="97"/>
      <c r="AB25" s="97"/>
      <c r="AC25" s="97"/>
      <c r="AD25" s="97"/>
      <c r="AE25" s="97"/>
      <c r="AF25" s="97"/>
      <c r="AG25" s="97"/>
      <c r="AH25" s="97"/>
      <c r="AI25" s="97"/>
      <c r="AJ25" s="97"/>
      <c r="AK25" s="97"/>
    </row>
    <row r="26" spans="1:37" ht="16.5" customHeight="1" x14ac:dyDescent="0.35">
      <c r="A26" s="466" t="s">
        <v>86</v>
      </c>
      <c r="B26" s="466"/>
      <c r="C26" s="100">
        <v>0.06</v>
      </c>
      <c r="D26" s="101">
        <f>'Tabell 4.1 DOK32021'!D28/'Tabell 4.1 DOK32021'!$S28*100</f>
        <v>5.2683927516861973</v>
      </c>
      <c r="E26" s="101">
        <f>'Tabell 4.1 DOK32021'!E28/'Tabell 4.1 DOK32021'!$S28*100</f>
        <v>4.6778354520871543</v>
      </c>
      <c r="F26" s="101">
        <f>'Tabell 4.1 DOK32021'!F28/'Tabell 4.1 DOK32021'!$S28*100</f>
        <v>2.9496783016815344</v>
      </c>
      <c r="G26" s="101">
        <f>'Tabell 4.1 DOK32021'!G28/'Tabell 4.1 DOK32021'!$S28*100</f>
        <v>2.7818357007428589</v>
      </c>
      <c r="H26" s="101">
        <f>'Tabell 4.1 DOK32021'!H28/'Tabell 4.1 DOK32021'!$S28*100</f>
        <v>4.8177042862027166</v>
      </c>
      <c r="I26" s="101">
        <f>'Tabell 4.1 DOK32021'!I28/'Tabell 4.1 DOK32021'!$S28*100</f>
        <v>5.8775992291673145</v>
      </c>
      <c r="J26" s="101">
        <f>'Tabell 4.1 DOK32021'!J28/'Tabell 4.1 DOK32021'!$S28*100</f>
        <v>9.4862151493488334</v>
      </c>
      <c r="K26" s="101">
        <f>'Tabell 4.1 DOK32021'!K28/'Tabell 4.1 DOK32021'!$S28*100</f>
        <v>9.7068970876200549</v>
      </c>
      <c r="L26" s="101">
        <f>'Tabell 4.1 DOK32021'!L28/'Tabell 4.1 DOK32021'!$S28*100</f>
        <v>5.9086811923041056</v>
      </c>
      <c r="M26" s="101">
        <f>'Tabell 4.1 DOK32021'!M28/'Tabell 4.1 DOK32021'!$S28*100</f>
        <v>4.9668977092593165</v>
      </c>
      <c r="N26" s="101">
        <f>'Tabell 4.1 DOK32021'!N28/'Tabell 4.1 DOK32021'!$S28*100</f>
        <v>7.3011531408323753</v>
      </c>
      <c r="O26" s="101">
        <f>'Tabell 4.1 DOK32021'!O28/'Tabell 4.1 DOK32021'!$S28*100</f>
        <v>8.6532185372828145</v>
      </c>
      <c r="P26" s="101">
        <f>'Tabell 4.1 DOK32021'!P28/'Tabell 4.1 DOK32021'!$S28*100</f>
        <v>8.9516053833960143</v>
      </c>
      <c r="Q26" s="101">
        <f>'Tabell 4.1 DOK32021'!Q28/'Tabell 4.1 DOK32021'!$S28*100</f>
        <v>9.7659528175799579</v>
      </c>
      <c r="R26" s="101">
        <f>'Tabell 4.1 DOK32021'!R28/'Tabell 4.1 DOK32021'!$S28*100</f>
        <v>8.8863332608087529</v>
      </c>
      <c r="S26" s="101">
        <f>'Tabell 4.1 DOK32021'!S28/'Tabell 4.1 DOK32021'!$S28*100</f>
        <v>100</v>
      </c>
      <c r="U26" s="97"/>
      <c r="V26" s="97"/>
      <c r="W26" s="97"/>
      <c r="X26" s="97"/>
      <c r="Y26" s="97"/>
      <c r="Z26" s="97"/>
      <c r="AA26" s="97"/>
      <c r="AB26" s="97"/>
      <c r="AC26" s="97"/>
      <c r="AD26" s="97"/>
      <c r="AE26" s="97"/>
      <c r="AF26" s="97"/>
      <c r="AG26" s="97"/>
      <c r="AH26" s="97"/>
      <c r="AI26" s="97"/>
      <c r="AJ26" s="97"/>
      <c r="AK26" s="97"/>
    </row>
    <row r="27" spans="1:37" ht="16.5" customHeight="1" x14ac:dyDescent="0.35">
      <c r="A27" s="466" t="s">
        <v>87</v>
      </c>
      <c r="B27" s="466"/>
      <c r="C27" s="100">
        <v>0.24</v>
      </c>
      <c r="D27" s="101">
        <f>'Tabell 4.1 DOK32021'!D29/'Tabell 4.1 DOK32021'!$S29*100</f>
        <v>10.340228293437866</v>
      </c>
      <c r="E27" s="101">
        <f>'Tabell 4.1 DOK32021'!E29/'Tabell 4.1 DOK32021'!$S29*100</f>
        <v>7.0629354034115019</v>
      </c>
      <c r="F27" s="101">
        <f>'Tabell 4.1 DOK32021'!F29/'Tabell 4.1 DOK32021'!$S29*100</f>
        <v>5.2836341133488647</v>
      </c>
      <c r="G27" s="101">
        <f>'Tabell 4.1 DOK32021'!G29/'Tabell 4.1 DOK32021'!$S29*100</f>
        <v>2.9584412031178826</v>
      </c>
      <c r="H27" s="101">
        <f>'Tabell 4.1 DOK32021'!H29/'Tabell 4.1 DOK32021'!$S29*100</f>
        <v>3.3670137668148277</v>
      </c>
      <c r="I27" s="101">
        <f>'Tabell 4.1 DOK32021'!I29/'Tabell 4.1 DOK32021'!$S29*100</f>
        <v>1.662817053012458</v>
      </c>
      <c r="J27" s="101">
        <f>'Tabell 4.1 DOK32021'!J29/'Tabell 4.1 DOK32021'!$S29*100</f>
        <v>2.2066201467876683</v>
      </c>
      <c r="K27" s="101">
        <f>'Tabell 4.1 DOK32021'!K29/'Tabell 4.1 DOK32021'!$S29*100</f>
        <v>2.4222994233164359</v>
      </c>
      <c r="L27" s="101">
        <f>'Tabell 4.1 DOK32021'!L29/'Tabell 4.1 DOK32021'!$S29*100</f>
        <v>7.0034381989282375</v>
      </c>
      <c r="M27" s="101">
        <f>'Tabell 4.1 DOK32021'!M29/'Tabell 4.1 DOK32021'!$S29*100</f>
        <v>9.4033556341048126</v>
      </c>
      <c r="N27" s="101">
        <f>'Tabell 4.1 DOK32021'!N29/'Tabell 4.1 DOK32021'!$S29*100</f>
        <v>10.873321901720574</v>
      </c>
      <c r="O27" s="101">
        <f>'Tabell 4.1 DOK32021'!O29/'Tabell 4.1 DOK32021'!$S29*100</f>
        <v>13.82350279108625</v>
      </c>
      <c r="P27" s="101">
        <f>'Tabell 4.1 DOK32021'!P29/'Tabell 4.1 DOK32021'!$S29*100</f>
        <v>6.6918014842881233</v>
      </c>
      <c r="Q27" s="101">
        <f>'Tabell 4.1 DOK32021'!Q29/'Tabell 4.1 DOK32021'!$S29*100</f>
        <v>4.0639172483256703</v>
      </c>
      <c r="R27" s="101">
        <f>'Tabell 4.1 DOK32021'!R29/'Tabell 4.1 DOK32021'!$S29*100</f>
        <v>12.836673338298812</v>
      </c>
      <c r="S27" s="101">
        <f>'Tabell 4.1 DOK32021'!S29/'Tabell 4.1 DOK32021'!$S29*100</f>
        <v>100</v>
      </c>
      <c r="U27" s="97"/>
      <c r="V27" s="97"/>
      <c r="W27" s="97"/>
      <c r="X27" s="97"/>
      <c r="Y27" s="97"/>
      <c r="Z27" s="97"/>
      <c r="AA27" s="97"/>
      <c r="AB27" s="97"/>
      <c r="AC27" s="97"/>
      <c r="AD27" s="97"/>
      <c r="AE27" s="97"/>
      <c r="AF27" s="97"/>
      <c r="AG27" s="97"/>
      <c r="AH27" s="97"/>
      <c r="AI27" s="97"/>
      <c r="AJ27" s="97"/>
      <c r="AK27" s="97"/>
    </row>
    <row r="28" spans="1:37" ht="16.5" customHeight="1" x14ac:dyDescent="0.35">
      <c r="A28" s="466" t="s">
        <v>88</v>
      </c>
      <c r="B28" s="466"/>
      <c r="C28" s="100">
        <v>0.08</v>
      </c>
      <c r="D28" s="101">
        <f>'Tabell 4.1 DOK32021'!D32/'Tabell 4.1 DOK32021'!$S32*100</f>
        <v>14.213624894869639</v>
      </c>
      <c r="E28" s="101">
        <f>'Tabell 4.1 DOK32021'!E32/'Tabell 4.1 DOK32021'!$S32*100</f>
        <v>8.9150546677880573</v>
      </c>
      <c r="F28" s="101">
        <f>'Tabell 4.1 DOK32021'!F32/'Tabell 4.1 DOK32021'!$S32*100</f>
        <v>5.9714045416316228</v>
      </c>
      <c r="G28" s="101">
        <f>'Tabell 4.1 DOK32021'!G32/'Tabell 4.1 DOK32021'!$S32*100</f>
        <v>3.5323801513877209</v>
      </c>
      <c r="H28" s="101">
        <f>'Tabell 4.1 DOK32021'!H32/'Tabell 4.1 DOK32021'!$S32*100</f>
        <v>3.7846930193439863</v>
      </c>
      <c r="I28" s="101">
        <f>'Tabell 4.1 DOK32021'!I32/'Tabell 4.1 DOK32021'!$S32*100</f>
        <v>2.1867115222876365</v>
      </c>
      <c r="J28" s="101">
        <f>'Tabell 4.1 DOK32021'!J32/'Tabell 4.1 DOK32021'!$S32*100</f>
        <v>4.2893187552565184</v>
      </c>
      <c r="K28" s="101">
        <f>'Tabell 4.1 DOK32021'!K32/'Tabell 4.1 DOK32021'!$S32*100</f>
        <v>4.2052144659377628</v>
      </c>
      <c r="L28" s="101">
        <f>'Tabell 4.1 DOK32021'!L32/'Tabell 4.1 DOK32021'!$S32*100</f>
        <v>5.9714045416316228</v>
      </c>
      <c r="M28" s="101">
        <f>'Tabell 4.1 DOK32021'!M32/'Tabell 4.1 DOK32021'!$S32*100</f>
        <v>5.2985702270815809</v>
      </c>
      <c r="N28" s="101">
        <f>'Tabell 4.1 DOK32021'!N32/'Tabell 4.1 DOK32021'!$S32*100</f>
        <v>7.8216989066442393</v>
      </c>
      <c r="O28" s="101">
        <f>'Tabell 4.1 DOK32021'!O32/'Tabell 4.1 DOK32021'!$S32*100</f>
        <v>10.09251471825063</v>
      </c>
      <c r="P28" s="101">
        <f>'Tabell 4.1 DOK32021'!P32/'Tabell 4.1 DOK32021'!$S32*100</f>
        <v>5.7190916736753579</v>
      </c>
      <c r="Q28" s="101">
        <f>'Tabell 4.1 DOK32021'!Q32/'Tabell 4.1 DOK32021'!$S32*100</f>
        <v>4.9621530698065603</v>
      </c>
      <c r="R28" s="101">
        <f>'Tabell 4.1 DOK32021'!R32/'Tabell 4.1 DOK32021'!$S32*100</f>
        <v>13.036164844407065</v>
      </c>
      <c r="S28" s="101">
        <f>'Tabell 4.1 DOK32021'!S32/'Tabell 4.1 DOK32021'!$S32*100</f>
        <v>100</v>
      </c>
      <c r="U28" s="97"/>
      <c r="V28" s="97"/>
      <c r="W28" s="97"/>
      <c r="X28" s="97"/>
      <c r="Y28" s="97"/>
      <c r="Z28" s="97"/>
      <c r="AA28" s="97"/>
      <c r="AB28" s="97"/>
      <c r="AC28" s="97"/>
      <c r="AD28" s="97"/>
      <c r="AE28" s="97"/>
      <c r="AF28" s="97"/>
      <c r="AG28" s="97"/>
      <c r="AH28" s="97"/>
      <c r="AI28" s="97"/>
      <c r="AJ28" s="97"/>
      <c r="AK28" s="97"/>
    </row>
    <row r="29" spans="1:37" ht="16.5" customHeight="1" x14ac:dyDescent="0.35">
      <c r="A29" s="466" t="s">
        <v>89</v>
      </c>
      <c r="B29" s="466"/>
      <c r="C29" s="100">
        <v>0.1</v>
      </c>
      <c r="D29" s="101">
        <f>'Tabell 4.1 DOK32021'!D33/'Tabell 4.1 DOK32021'!$S33*100</f>
        <v>10.262681159420289</v>
      </c>
      <c r="E29" s="101">
        <f>'Tabell 4.1 DOK32021'!E33/'Tabell 4.1 DOK32021'!$S33*100</f>
        <v>9.0398550724637676</v>
      </c>
      <c r="F29" s="101">
        <f>'Tabell 4.1 DOK32021'!F33/'Tabell 4.1 DOK32021'!$S33*100</f>
        <v>5.4257246376811592</v>
      </c>
      <c r="G29" s="101">
        <f>'Tabell 4.1 DOK32021'!G33/'Tabell 4.1 DOK32021'!$S33*100</f>
        <v>4.6014492753623193</v>
      </c>
      <c r="H29" s="101">
        <f>'Tabell 4.1 DOK32021'!H33/'Tabell 4.1 DOK32021'!$S33*100</f>
        <v>6.1322463768115938</v>
      </c>
      <c r="I29" s="101">
        <f>'Tabell 4.1 DOK32021'!I33/'Tabell 4.1 DOK32021'!$S33*100</f>
        <v>3.1431159420289854</v>
      </c>
      <c r="J29" s="101">
        <f>'Tabell 4.1 DOK32021'!J33/'Tabell 4.1 DOK32021'!$S33*100</f>
        <v>3.0525362318840581</v>
      </c>
      <c r="K29" s="101">
        <f>'Tabell 4.1 DOK32021'!K33/'Tabell 4.1 DOK32021'!$S33*100</f>
        <v>5.7789855072463769</v>
      </c>
      <c r="L29" s="101">
        <f>'Tabell 4.1 DOK32021'!L33/'Tabell 4.1 DOK32021'!$S33*100</f>
        <v>6.1865942028985508</v>
      </c>
      <c r="M29" s="101">
        <f>'Tabell 4.1 DOK32021'!M33/'Tabell 4.1 DOK32021'!$S33*100</f>
        <v>6.4583333333333339</v>
      </c>
      <c r="N29" s="101">
        <f>'Tabell 4.1 DOK32021'!N33/'Tabell 4.1 DOK32021'!$S33*100</f>
        <v>8.8134057971014492</v>
      </c>
      <c r="O29" s="101">
        <f>'Tabell 4.1 DOK32021'!O33/'Tabell 4.1 DOK32021'!$S33*100</f>
        <v>12.083333333333334</v>
      </c>
      <c r="P29" s="101">
        <f>'Tabell 4.1 DOK32021'!P33/'Tabell 4.1 DOK32021'!$S33*100</f>
        <v>5.5615942028985508</v>
      </c>
      <c r="Q29" s="101">
        <f>'Tabell 4.1 DOK32021'!Q33/'Tabell 4.1 DOK32021'!$S33*100</f>
        <v>3.6322463768115947</v>
      </c>
      <c r="R29" s="101">
        <f>'Tabell 4.1 DOK32021'!R33/'Tabell 4.1 DOK32021'!$S33*100</f>
        <v>9.8278985507246386</v>
      </c>
      <c r="S29" s="101">
        <f>'Tabell 4.1 DOK32021'!S33/'Tabell 4.1 DOK32021'!$S33*100</f>
        <v>100</v>
      </c>
      <c r="U29" s="97"/>
      <c r="V29" s="97"/>
      <c r="W29" s="97"/>
      <c r="X29" s="97"/>
      <c r="Y29" s="97"/>
      <c r="Z29" s="97"/>
      <c r="AA29" s="97"/>
      <c r="AB29" s="97"/>
      <c r="AC29" s="97"/>
      <c r="AD29" s="97"/>
      <c r="AE29" s="97"/>
      <c r="AF29" s="97"/>
      <c r="AG29" s="97"/>
      <c r="AH29" s="97"/>
      <c r="AI29" s="97"/>
      <c r="AJ29" s="97"/>
      <c r="AK29" s="97"/>
    </row>
    <row r="30" spans="1:37" ht="16.5" customHeight="1" x14ac:dyDescent="0.35">
      <c r="A30" s="466" t="s">
        <v>90</v>
      </c>
      <c r="B30" s="466"/>
      <c r="C30" s="100">
        <v>0.2</v>
      </c>
      <c r="D30" s="101">
        <f>'Tabell 4.1 DOK32021'!D34/'Tabell 4.1 DOK32021'!$S34*100</f>
        <v>10.780103775272858</v>
      </c>
      <c r="E30" s="101">
        <f>'Tabell 4.1 DOK32021'!E34/'Tabell 4.1 DOK32021'!$S34*100</f>
        <v>6.9511540526033286</v>
      </c>
      <c r="F30" s="101">
        <f>'Tabell 4.1 DOK32021'!F34/'Tabell 4.1 DOK32021'!$S34*100</f>
        <v>4.2270531400966185</v>
      </c>
      <c r="G30" s="101">
        <f>'Tabell 4.1 DOK32021'!G34/'Tabell 4.1 DOK32021'!$S34*100</f>
        <v>2.3573089998210768</v>
      </c>
      <c r="H30" s="101">
        <f>'Tabell 4.1 DOK32021'!H34/'Tabell 4.1 DOK32021'!$S34*100</f>
        <v>2.9790660225442833</v>
      </c>
      <c r="I30" s="101">
        <f>'Tabell 4.1 DOK32021'!I34/'Tabell 4.1 DOK32021'!$S34*100</f>
        <v>1.6281982465557343</v>
      </c>
      <c r="J30" s="101">
        <f>'Tabell 4.1 DOK32021'!J34/'Tabell 4.1 DOK32021'!$S34*100</f>
        <v>1.8429057076400073</v>
      </c>
      <c r="K30" s="101">
        <f>'Tabell 4.1 DOK32021'!K34/'Tabell 4.1 DOK32021'!$S34*100</f>
        <v>2.2186437645374846</v>
      </c>
      <c r="L30" s="101">
        <f>'Tabell 4.1 DOK32021'!L34/'Tabell 4.1 DOK32021'!$S34*100</f>
        <v>8.1052066559312941</v>
      </c>
      <c r="M30" s="101">
        <f>'Tabell 4.1 DOK32021'!M34/'Tabell 4.1 DOK32021'!$S34*100</f>
        <v>8.1723027375201287</v>
      </c>
      <c r="N30" s="101">
        <f>'Tabell 4.1 DOK32021'!N34/'Tabell 4.1 DOK32021'!$S34*100</f>
        <v>12.609590266595097</v>
      </c>
      <c r="O30" s="101">
        <f>'Tabell 4.1 DOK32021'!O34/'Tabell 4.1 DOK32021'!$S34*100</f>
        <v>16.465378421900162</v>
      </c>
      <c r="P30" s="101">
        <f>'Tabell 4.1 DOK32021'!P34/'Tabell 4.1 DOK32021'!$S34*100</f>
        <v>6.5351583467525494</v>
      </c>
      <c r="Q30" s="101">
        <f>'Tabell 4.1 DOK32021'!Q34/'Tabell 4.1 DOK32021'!$S34*100</f>
        <v>2.6972624798711755</v>
      </c>
      <c r="R30" s="101">
        <f>'Tabell 4.1 DOK32021'!R34/'Tabell 4.1 DOK32021'!$S34*100</f>
        <v>12.430667382358203</v>
      </c>
      <c r="S30" s="101">
        <f>'Tabell 4.1 DOK32021'!S34/'Tabell 4.1 DOK32021'!$S34*100</f>
        <v>100</v>
      </c>
      <c r="U30" s="97"/>
      <c r="V30" s="97"/>
      <c r="W30" s="97"/>
      <c r="X30" s="97"/>
      <c r="Y30" s="97"/>
      <c r="Z30" s="97"/>
      <c r="AA30" s="97"/>
      <c r="AB30" s="97"/>
      <c r="AC30" s="97"/>
      <c r="AD30" s="97"/>
      <c r="AE30" s="97"/>
      <c r="AF30" s="97"/>
      <c r="AG30" s="97"/>
      <c r="AH30" s="97"/>
      <c r="AI30" s="97"/>
      <c r="AJ30" s="97"/>
      <c r="AK30" s="97"/>
    </row>
    <row r="31" spans="1:37" ht="16.5" customHeight="1" x14ac:dyDescent="0.35">
      <c r="A31" s="466" t="s">
        <v>91</v>
      </c>
      <c r="B31" s="466"/>
      <c r="C31" s="100">
        <v>0.14000000000000001</v>
      </c>
      <c r="D31" s="101">
        <f>'Tabell 4.1 DOK32021'!D35/'Tabell 4.1 DOK32021'!$S35*100</f>
        <v>16.433862433862434</v>
      </c>
      <c r="E31" s="101">
        <f>'Tabell 4.1 DOK32021'!E35/'Tabell 4.1 DOK32021'!$S35*100</f>
        <v>12.031746031746032</v>
      </c>
      <c r="F31" s="101">
        <f>'Tabell 4.1 DOK32021'!F35/'Tabell 4.1 DOK32021'!$S35*100</f>
        <v>17.015873015873016</v>
      </c>
      <c r="G31" s="101">
        <f>'Tabell 4.1 DOK32021'!G35/'Tabell 4.1 DOK32021'!$S35*100</f>
        <v>3.7248677248677247</v>
      </c>
      <c r="H31" s="101">
        <f>'Tabell 4.1 DOK32021'!H35/'Tabell 4.1 DOK32021'!$S35*100</f>
        <v>4.5396825396825395</v>
      </c>
      <c r="I31" s="101">
        <f>'Tabell 4.1 DOK32021'!I35/'Tabell 4.1 DOK32021'!$S35*100</f>
        <v>2.5502645502645502</v>
      </c>
      <c r="J31" s="101">
        <f>'Tabell 4.1 DOK32021'!J35/'Tabell 4.1 DOK32021'!$S35*100</f>
        <v>3.5343915343915344</v>
      </c>
      <c r="K31" s="101">
        <f>'Tabell 4.1 DOK32021'!K35/'Tabell 4.1 DOK32021'!$S35*100</f>
        <v>3.3015873015873018</v>
      </c>
      <c r="L31" s="101">
        <f>'Tabell 4.1 DOK32021'!L35/'Tabell 4.1 DOK32021'!$S35*100</f>
        <v>3.8518518518518521</v>
      </c>
      <c r="M31" s="101">
        <f>'Tabell 4.1 DOK32021'!M35/'Tabell 4.1 DOK32021'!$S35*100</f>
        <v>4.666666666666667</v>
      </c>
      <c r="N31" s="101">
        <f>'Tabell 4.1 DOK32021'!N35/'Tabell 4.1 DOK32021'!$S35*100</f>
        <v>5.7883597883597888</v>
      </c>
      <c r="O31" s="101">
        <f>'Tabell 4.1 DOK32021'!O35/'Tabell 4.1 DOK32021'!$S35*100</f>
        <v>7.1216931216931219</v>
      </c>
      <c r="P31" s="101">
        <f>'Tabell 4.1 DOK32021'!P35/'Tabell 4.1 DOK32021'!$S35*100</f>
        <v>6.56084656084656</v>
      </c>
      <c r="Q31" s="101">
        <f>'Tabell 4.1 DOK32021'!Q35/'Tabell 4.1 DOK32021'!$S35*100</f>
        <v>4.0317460317460316</v>
      </c>
      <c r="R31" s="101">
        <f>'Tabell 4.1 DOK32021'!R35/'Tabell 4.1 DOK32021'!$S35*100</f>
        <v>4.8465608465608465</v>
      </c>
      <c r="S31" s="101">
        <f>'Tabell 4.1 DOK32021'!S35/'Tabell 4.1 DOK32021'!$S35*100</f>
        <v>100</v>
      </c>
      <c r="U31" s="97"/>
      <c r="V31" s="97"/>
      <c r="W31" s="97"/>
      <c r="X31" s="97"/>
      <c r="Y31" s="97"/>
      <c r="Z31" s="97"/>
      <c r="AA31" s="97"/>
      <c r="AB31" s="97"/>
      <c r="AC31" s="97"/>
      <c r="AD31" s="97"/>
      <c r="AE31" s="97"/>
      <c r="AF31" s="97"/>
      <c r="AG31" s="97"/>
      <c r="AH31" s="97"/>
      <c r="AI31" s="97"/>
      <c r="AJ31" s="97"/>
      <c r="AK31" s="97"/>
    </row>
    <row r="32" spans="1:37" ht="16.5" customHeight="1" x14ac:dyDescent="0.35">
      <c r="A32" s="467" t="s">
        <v>209</v>
      </c>
      <c r="B32" s="467"/>
      <c r="C32" s="100">
        <v>0.06</v>
      </c>
      <c r="D32" s="101">
        <f>'Tabell 4.1 DOK32021'!D36/'Tabell 4.1 DOK32021'!$S36*100</f>
        <v>13.505203405865657</v>
      </c>
      <c r="E32" s="101">
        <f>'Tabell 4.1 DOK32021'!E36/'Tabell 4.1 DOK32021'!$S36*100</f>
        <v>8.7570955534531691</v>
      </c>
      <c r="F32" s="101">
        <f>'Tabell 4.1 DOK32021'!F36/'Tabell 4.1 DOK32021'!$S36*100</f>
        <v>5.6232261116367077</v>
      </c>
      <c r="G32" s="101">
        <f>'Tabell 4.1 DOK32021'!G36/'Tabell 4.1 DOK32021'!$S36*100</f>
        <v>3.8966414380321668</v>
      </c>
      <c r="H32" s="101">
        <f>'Tabell 4.1 DOK32021'!H36/'Tabell 4.1 DOK32021'!$S36*100</f>
        <v>4.1568117313150426</v>
      </c>
      <c r="I32" s="101">
        <f>'Tabell 4.1 DOK32021'!I36/'Tabell 4.1 DOK32021'!$S36*100</f>
        <v>1.5905865657521285</v>
      </c>
      <c r="J32" s="101">
        <f>'Tabell 4.1 DOK32021'!J36/'Tabell 4.1 DOK32021'!$S36*100</f>
        <v>2.4302270577105012</v>
      </c>
      <c r="K32" s="101">
        <f>'Tabell 4.1 DOK32021'!K36/'Tabell 4.1 DOK32021'!$S36*100</f>
        <v>3.0865657521286662</v>
      </c>
      <c r="L32" s="101">
        <f>'Tabell 4.1 DOK32021'!L36/'Tabell 4.1 DOK32021'!$S36*100</f>
        <v>7.6158940397350996</v>
      </c>
      <c r="M32" s="101">
        <f>'Tabell 4.1 DOK32021'!M36/'Tabell 4.1 DOK32021'!$S36*100</f>
        <v>6.2854777672658475</v>
      </c>
      <c r="N32" s="101">
        <f>'Tabell 4.1 DOK32021'!N36/'Tabell 4.1 DOK32021'!$S36*100</f>
        <v>10.560548722800378</v>
      </c>
      <c r="O32" s="101">
        <f>'Tabell 4.1 DOK32021'!O36/'Tabell 4.1 DOK32021'!$S36*100</f>
        <v>11.459318826868497</v>
      </c>
      <c r="P32" s="101">
        <f>'Tabell 4.1 DOK32021'!P36/'Tabell 4.1 DOK32021'!$S36*100</f>
        <v>5.2329706717123932</v>
      </c>
      <c r="Q32" s="101">
        <f>'Tabell 4.1 DOK32021'!Q36/'Tabell 4.1 DOK32021'!$S36*100</f>
        <v>3.3881267738883634</v>
      </c>
      <c r="R32" s="101">
        <f>'Tabell 4.1 DOK32021'!R36/'Tabell 4.1 DOK32021'!$S36*100</f>
        <v>12.411305581835382</v>
      </c>
      <c r="S32" s="101">
        <f>'Tabell 4.1 DOK32021'!S36/'Tabell 4.1 DOK32021'!$S36*100</f>
        <v>100</v>
      </c>
      <c r="U32" s="97"/>
      <c r="V32" s="97"/>
      <c r="W32" s="97"/>
      <c r="X32" s="97"/>
      <c r="Y32" s="97"/>
      <c r="Z32" s="97"/>
      <c r="AA32" s="97"/>
      <c r="AB32" s="97"/>
      <c r="AC32" s="97"/>
      <c r="AD32" s="97"/>
      <c r="AE32" s="97"/>
      <c r="AF32" s="97"/>
      <c r="AG32" s="97"/>
      <c r="AH32" s="97"/>
      <c r="AI32" s="97"/>
      <c r="AJ32" s="97"/>
      <c r="AK32" s="97"/>
    </row>
    <row r="33" spans="1:38" ht="16.5" customHeight="1" x14ac:dyDescent="0.35">
      <c r="A33" s="466" t="s">
        <v>92</v>
      </c>
      <c r="B33" s="466"/>
      <c r="C33" s="100">
        <v>0.05</v>
      </c>
      <c r="D33" s="101">
        <f>'Tabell 4.1 DOK32021'!D37/'Tabell 4.1 DOK32021'!$S37*100</f>
        <v>8.120868744098205</v>
      </c>
      <c r="E33" s="101">
        <f>'Tabell 4.1 DOK32021'!E37/'Tabell 4.1 DOK32021'!$S37*100</f>
        <v>5.8545797922568461</v>
      </c>
      <c r="F33" s="101">
        <f>'Tabell 4.1 DOK32021'!F37/'Tabell 4.1 DOK32021'!$S37*100</f>
        <v>4.1548630783758265</v>
      </c>
      <c r="G33" s="101">
        <f>'Tabell 4.1 DOK32021'!G37/'Tabell 4.1 DOK32021'!$S37*100</f>
        <v>3.0217186024551466</v>
      </c>
      <c r="H33" s="101">
        <f>'Tabell 4.1 DOK32021'!H37/'Tabell 4.1 DOK32021'!$S37*100</f>
        <v>4.2492917847025495</v>
      </c>
      <c r="I33" s="101">
        <f>'Tabell 4.1 DOK32021'!I37/'Tabell 4.1 DOK32021'!$S37*100</f>
        <v>3.0217186024551466</v>
      </c>
      <c r="J33" s="101">
        <f>'Tabell 4.1 DOK32021'!J37/'Tabell 4.1 DOK32021'!$S37*100</f>
        <v>4.3437204910292726</v>
      </c>
      <c r="K33" s="101">
        <f>'Tabell 4.1 DOK32021'!K37/'Tabell 4.1 DOK32021'!$S37*100</f>
        <v>5.571293673276676</v>
      </c>
      <c r="L33" s="101">
        <f>'Tabell 4.1 DOK32021'!L37/'Tabell 4.1 DOK32021'!$S37*100</f>
        <v>5.8545797922568461</v>
      </c>
      <c r="M33" s="101">
        <f>'Tabell 4.1 DOK32021'!M37/'Tabell 4.1 DOK32021'!$S37*100</f>
        <v>7.9320113314447589</v>
      </c>
      <c r="N33" s="101">
        <f>'Tabell 4.1 DOK32021'!N37/'Tabell 4.1 DOK32021'!$S37*100</f>
        <v>10.198300283286118</v>
      </c>
      <c r="O33" s="101">
        <f>'Tabell 4.1 DOK32021'!O37/'Tabell 4.1 DOK32021'!$S37*100</f>
        <v>12.559017941454201</v>
      </c>
      <c r="P33" s="101">
        <f>'Tabell 4.1 DOK32021'!P37/'Tabell 4.1 DOK32021'!$S37*100</f>
        <v>7.4598677998111427</v>
      </c>
      <c r="Q33" s="101">
        <f>'Tabell 4.1 DOK32021'!Q37/'Tabell 4.1 DOK32021'!$S37*100</f>
        <v>6.2322946175637393</v>
      </c>
      <c r="R33" s="101">
        <f>'Tabell 4.1 DOK32021'!R37/'Tabell 4.1 DOK32021'!$S37*100</f>
        <v>11.425873465533522</v>
      </c>
      <c r="S33" s="101">
        <f>'Tabell 4.1 DOK32021'!S37/'Tabell 4.1 DOK32021'!$S37*100</f>
        <v>100</v>
      </c>
      <c r="U33" s="97"/>
      <c r="V33" s="97"/>
      <c r="W33" s="97"/>
      <c r="X33" s="97"/>
      <c r="Y33" s="97"/>
      <c r="Z33" s="97"/>
      <c r="AA33" s="97"/>
      <c r="AB33" s="97"/>
      <c r="AC33" s="97"/>
      <c r="AD33" s="97"/>
      <c r="AE33" s="97"/>
      <c r="AF33" s="97"/>
      <c r="AG33" s="97"/>
      <c r="AH33" s="97"/>
      <c r="AI33" s="97"/>
      <c r="AJ33" s="97"/>
      <c r="AK33" s="97"/>
    </row>
    <row r="34" spans="1:38" ht="16.5" customHeight="1" x14ac:dyDescent="0.35">
      <c r="A34" s="466" t="s">
        <v>93</v>
      </c>
      <c r="B34" s="466"/>
      <c r="C34" s="100">
        <v>0.03</v>
      </c>
      <c r="D34" s="101">
        <f>'Tabell 4.1 DOK32021'!D38/'Tabell 4.1 DOK32021'!$S38*100</f>
        <v>11.86692410515372</v>
      </c>
      <c r="E34" s="101">
        <f>'Tabell 4.1 DOK32021'!E38/'Tabell 4.1 DOK32021'!$S38*100</f>
        <v>11.183721966433982</v>
      </c>
      <c r="F34" s="101">
        <f>'Tabell 4.1 DOK32021'!F38/'Tabell 4.1 DOK32021'!$S38*100</f>
        <v>8.1390167830090601</v>
      </c>
      <c r="G34" s="101">
        <f>'Tabell 4.1 DOK32021'!G38/'Tabell 4.1 DOK32021'!$S38*100</f>
        <v>7.7677112728352888</v>
      </c>
      <c r="H34" s="101">
        <f>'Tabell 4.1 DOK32021'!H38/'Tabell 4.1 DOK32021'!$S38*100</f>
        <v>7.5894846279518786</v>
      </c>
      <c r="I34" s="101">
        <f>'Tabell 4.1 DOK32021'!I38/'Tabell 4.1 DOK32021'!$S38*100</f>
        <v>2.5248774691816425</v>
      </c>
      <c r="J34" s="101">
        <f>'Tabell 4.1 DOK32021'!J38/'Tabell 4.1 DOK32021'!$S38*100</f>
        <v>4.3517005792365966</v>
      </c>
      <c r="K34" s="101">
        <f>'Tabell 4.1 DOK32021'!K38/'Tabell 4.1 DOK32021'!$S38*100</f>
        <v>5.3170949056884007</v>
      </c>
      <c r="L34" s="101">
        <f>'Tabell 4.1 DOK32021'!L38/'Tabell 4.1 DOK32021'!$S38*100</f>
        <v>4.7675627506312193</v>
      </c>
      <c r="M34" s="101">
        <f>'Tabell 4.1 DOK32021'!M38/'Tabell 4.1 DOK32021'!$S38*100</f>
        <v>5.2131293628397444</v>
      </c>
      <c r="N34" s="101">
        <f>'Tabell 4.1 DOK32021'!N38/'Tabell 4.1 DOK32021'!$S38*100</f>
        <v>5.4210604485370562</v>
      </c>
      <c r="O34" s="101">
        <f>'Tabell 4.1 DOK32021'!O38/'Tabell 4.1 DOK32021'!$S38*100</f>
        <v>8.6439922768453883</v>
      </c>
      <c r="P34" s="101">
        <f>'Tabell 4.1 DOK32021'!P38/'Tabell 4.1 DOK32021'!$S38*100</f>
        <v>6.1933759096985002</v>
      </c>
      <c r="Q34" s="101">
        <f>'Tabell 4.1 DOK32021'!Q38/'Tabell 4.1 DOK32021'!$S38*100</f>
        <v>4.8566760730729239</v>
      </c>
      <c r="R34" s="101">
        <f>'Tabell 4.1 DOK32021'!R38/'Tabell 4.1 DOK32021'!$S38*100</f>
        <v>6.1636714688845986</v>
      </c>
      <c r="S34" s="101">
        <f>'Tabell 4.1 DOK32021'!S38/'Tabell 4.1 DOK32021'!$S38*100</f>
        <v>100</v>
      </c>
      <c r="U34" s="97"/>
      <c r="V34" s="97"/>
      <c r="W34" s="97"/>
      <c r="X34" s="97"/>
      <c r="Y34" s="97"/>
      <c r="Z34" s="97"/>
      <c r="AA34" s="97"/>
      <c r="AB34" s="97"/>
      <c r="AC34" s="97"/>
      <c r="AD34" s="97"/>
      <c r="AE34" s="97"/>
      <c r="AF34" s="97"/>
      <c r="AG34" s="97"/>
      <c r="AH34" s="97"/>
      <c r="AI34" s="97"/>
      <c r="AJ34" s="97"/>
      <c r="AK34" s="97"/>
    </row>
    <row r="35" spans="1:38" ht="16.5" customHeight="1" x14ac:dyDescent="0.35">
      <c r="A35" s="468" t="s">
        <v>229</v>
      </c>
      <c r="B35" s="468"/>
      <c r="C35" s="233" t="s">
        <v>16</v>
      </c>
      <c r="D35" s="234">
        <f>SUMPRODUCT($C24:$C34,D24:D34)</f>
        <v>11.277446769502239</v>
      </c>
      <c r="E35" s="234">
        <f t="shared" ref="E35:R35" si="10">SUMPRODUCT($C24:$C34,E24:E34)</f>
        <v>8.0716763199959285</v>
      </c>
      <c r="F35" s="234">
        <f t="shared" si="10"/>
        <v>6.6583158955710289</v>
      </c>
      <c r="G35" s="234">
        <f t="shared" si="10"/>
        <v>3.3673675987015135</v>
      </c>
      <c r="H35" s="234">
        <f t="shared" si="10"/>
        <v>4.1270917540503751</v>
      </c>
      <c r="I35" s="234">
        <f t="shared" si="10"/>
        <v>2.4667013820920247</v>
      </c>
      <c r="J35" s="234">
        <f t="shared" si="10"/>
        <v>3.4788989885487989</v>
      </c>
      <c r="K35" s="234">
        <f t="shared" si="10"/>
        <v>3.9716940067487108</v>
      </c>
      <c r="L35" s="234">
        <f t="shared" si="10"/>
        <v>6.4267752281141917</v>
      </c>
      <c r="M35" s="234">
        <f t="shared" si="10"/>
        <v>7.0149792737173904</v>
      </c>
      <c r="N35" s="234">
        <f t="shared" si="10"/>
        <v>9.4181838014953048</v>
      </c>
      <c r="O35" s="234">
        <f t="shared" si="10"/>
        <v>12.049997172404044</v>
      </c>
      <c r="P35" s="234">
        <f t="shared" si="10"/>
        <v>6.6123780808610642</v>
      </c>
      <c r="Q35" s="234">
        <f t="shared" si="10"/>
        <v>4.453559054262044</v>
      </c>
      <c r="R35" s="234">
        <f t="shared" si="10"/>
        <v>10.604934673935347</v>
      </c>
      <c r="S35" s="234">
        <f>SUM(D35:R35)</f>
        <v>100</v>
      </c>
      <c r="U35" s="97"/>
      <c r="V35" s="97"/>
      <c r="W35" s="97"/>
      <c r="X35" s="97"/>
      <c r="Y35" s="97"/>
      <c r="Z35" s="97"/>
      <c r="AA35" s="97"/>
      <c r="AB35" s="97"/>
      <c r="AC35" s="97"/>
      <c r="AD35" s="97"/>
      <c r="AE35" s="97"/>
      <c r="AF35" s="97"/>
      <c r="AG35" s="97"/>
      <c r="AH35" s="97"/>
      <c r="AI35" s="97"/>
      <c r="AJ35" s="97"/>
      <c r="AK35" s="97"/>
    </row>
    <row r="36" spans="1:38" ht="16.5" customHeight="1" x14ac:dyDescent="0.35">
      <c r="A36" s="469"/>
      <c r="B36" s="469"/>
      <c r="C36" s="92"/>
      <c r="D36" s="347"/>
      <c r="E36" s="347"/>
      <c r="F36" s="347"/>
      <c r="G36" s="347"/>
      <c r="H36" s="347"/>
      <c r="I36" s="347"/>
      <c r="J36" s="347"/>
      <c r="K36" s="347"/>
      <c r="L36" s="347"/>
      <c r="M36" s="347"/>
      <c r="N36" s="347"/>
      <c r="O36" s="347"/>
      <c r="P36" s="347"/>
      <c r="Q36" s="347"/>
      <c r="R36" s="347"/>
      <c r="S36" s="347"/>
      <c r="U36" s="97"/>
      <c r="V36" s="97"/>
      <c r="W36" s="97"/>
      <c r="X36" s="97"/>
      <c r="Y36" s="97"/>
      <c r="Z36" s="97"/>
      <c r="AA36" s="97"/>
      <c r="AB36" s="97"/>
      <c r="AC36" s="97"/>
      <c r="AD36" s="97"/>
      <c r="AE36" s="97"/>
      <c r="AF36" s="97"/>
      <c r="AG36" s="97"/>
      <c r="AH36" s="97"/>
      <c r="AI36" s="97"/>
      <c r="AJ36" s="97"/>
      <c r="AK36" s="97"/>
    </row>
    <row r="37" spans="1:38" ht="16.5" customHeight="1" x14ac:dyDescent="0.35">
      <c r="A37" s="470" t="str">
        <f>'Tabell 4.1 DOK32021'!A41</f>
        <v>Kriterienøkkel FO2B Barnevern</v>
      </c>
      <c r="B37" s="470"/>
      <c r="C37" s="102">
        <v>0.8</v>
      </c>
      <c r="D37" s="103">
        <f>'Tabell 4.1 DOK32021'!D41</f>
        <v>11.277446769502237</v>
      </c>
      <c r="E37" s="103">
        <f>'Tabell 4.1 DOK32021'!E41</f>
        <v>8.0716763199959267</v>
      </c>
      <c r="F37" s="103">
        <f>'Tabell 4.1 DOK32021'!F41</f>
        <v>6.658315895571028</v>
      </c>
      <c r="G37" s="103">
        <f>'Tabell 4.1 DOK32021'!G41</f>
        <v>3.3673675987015135</v>
      </c>
      <c r="H37" s="103">
        <f>'Tabell 4.1 DOK32021'!H41</f>
        <v>4.127091754050376</v>
      </c>
      <c r="I37" s="103">
        <f>'Tabell 4.1 DOK32021'!I41</f>
        <v>2.4667013820920247</v>
      </c>
      <c r="J37" s="103">
        <f>'Tabell 4.1 DOK32021'!J41</f>
        <v>3.4788989885487989</v>
      </c>
      <c r="K37" s="103">
        <f>'Tabell 4.1 DOK32021'!K41</f>
        <v>3.9716940067487112</v>
      </c>
      <c r="L37" s="103">
        <f>'Tabell 4.1 DOK32021'!L41</f>
        <v>6.4267752281141899</v>
      </c>
      <c r="M37" s="103">
        <f>'Tabell 4.1 DOK32021'!M41</f>
        <v>7.0149792737173895</v>
      </c>
      <c r="N37" s="103">
        <f>'Tabell 4.1 DOK32021'!N41</f>
        <v>9.4181838014953048</v>
      </c>
      <c r="O37" s="103">
        <f>'Tabell 4.1 DOK32021'!O41</f>
        <v>12.049997172404044</v>
      </c>
      <c r="P37" s="103">
        <f>'Tabell 4.1 DOK32021'!P41</f>
        <v>6.6123780808610642</v>
      </c>
      <c r="Q37" s="103">
        <f>'Tabell 4.1 DOK32021'!Q41</f>
        <v>4.4535590542620431</v>
      </c>
      <c r="R37" s="103">
        <f>'Tabell 4.1 DOK32021'!R41</f>
        <v>10.604934673935347</v>
      </c>
      <c r="S37" s="103">
        <v>100.00000000000001</v>
      </c>
      <c r="U37" s="97"/>
      <c r="V37" s="97"/>
      <c r="W37" s="97"/>
      <c r="X37" s="97"/>
      <c r="Y37" s="97"/>
      <c r="Z37" s="97"/>
      <c r="AA37" s="97"/>
      <c r="AB37" s="97"/>
      <c r="AC37" s="97"/>
      <c r="AD37" s="97"/>
      <c r="AE37" s="97"/>
      <c r="AF37" s="97"/>
      <c r="AG37" s="97"/>
      <c r="AH37" s="97"/>
      <c r="AI37" s="97"/>
      <c r="AJ37" s="97"/>
      <c r="AK37" s="97"/>
    </row>
    <row r="38" spans="1:38" ht="16.5" customHeight="1" x14ac:dyDescent="0.35">
      <c r="A38" s="466" t="str">
        <f>'Tabell 4.1 DOK32021'!A42</f>
        <v>Regnskapsandeler 2019 FO2B Barnevern</v>
      </c>
      <c r="B38" s="466"/>
      <c r="C38" s="102">
        <v>0.2</v>
      </c>
      <c r="D38" s="103">
        <f>'Tabell 4.1 DOK32021'!D42</f>
        <v>11.237608982253178</v>
      </c>
      <c r="E38" s="103">
        <f>'Tabell 4.1 DOK32021'!E42</f>
        <v>7.7223232087110603</v>
      </c>
      <c r="F38" s="103">
        <f>'Tabell 4.1 DOK32021'!F42</f>
        <v>6.3028717891042172</v>
      </c>
      <c r="G38" s="103">
        <f>'Tabell 4.1 DOK32021'!G42</f>
        <v>3.5194759470991115</v>
      </c>
      <c r="H38" s="103">
        <f>'Tabell 4.1 DOK32021'!H42</f>
        <v>5.0379441480426541</v>
      </c>
      <c r="I38" s="103">
        <f>'Tabell 4.1 DOK32021'!I42</f>
        <v>1.6115084289665591</v>
      </c>
      <c r="J38" s="103">
        <f>'Tabell 4.1 DOK32021'!J42</f>
        <v>2.190103586015181</v>
      </c>
      <c r="K38" s="103">
        <f>'Tabell 4.1 DOK32021'!K42</f>
        <v>2.7888529294890221</v>
      </c>
      <c r="L38" s="103">
        <f>'Tabell 4.1 DOK32021'!L42</f>
        <v>4.7971351768422954</v>
      </c>
      <c r="M38" s="103">
        <f>'Tabell 4.1 DOK32021'!M42</f>
        <v>7.5106023154554471</v>
      </c>
      <c r="N38" s="103">
        <f>'Tabell 4.1 DOK32021'!N42</f>
        <v>8.2027168018590402</v>
      </c>
      <c r="O38" s="103">
        <f>'Tabell 4.1 DOK32021'!O42</f>
        <v>10.727423542238405</v>
      </c>
      <c r="P38" s="103">
        <f>'Tabell 4.1 DOK32021'!P42</f>
        <v>10.176809242772347</v>
      </c>
      <c r="Q38" s="103">
        <f>'Tabell 4.1 DOK32021'!Q42</f>
        <v>5.8145940743283369</v>
      </c>
      <c r="R38" s="103">
        <f>'Tabell 4.1 DOK32021'!R42</f>
        <v>12.360029826823148</v>
      </c>
      <c r="S38" s="103">
        <f t="shared" ref="S38" si="11">S35</f>
        <v>100</v>
      </c>
      <c r="U38" s="97"/>
      <c r="V38" s="97"/>
      <c r="W38" s="97"/>
      <c r="X38" s="97"/>
      <c r="Y38" s="97"/>
      <c r="Z38" s="97"/>
      <c r="AA38" s="97"/>
      <c r="AB38" s="97"/>
      <c r="AC38" s="97"/>
      <c r="AD38" s="97"/>
      <c r="AE38" s="97"/>
      <c r="AF38" s="97"/>
      <c r="AG38" s="97"/>
      <c r="AH38" s="97"/>
      <c r="AI38" s="97"/>
      <c r="AJ38" s="97"/>
      <c r="AK38" s="97"/>
      <c r="AL38" s="97"/>
    </row>
    <row r="39" spans="1:38" ht="16.5" customHeight="1" thickBot="1" x14ac:dyDescent="0.4">
      <c r="A39" s="471" t="s">
        <v>230</v>
      </c>
      <c r="B39" s="471"/>
      <c r="C39" s="235" t="s">
        <v>16</v>
      </c>
      <c r="D39" s="236">
        <f>SUMPRODUCT($C37:$C38,D37:D38)</f>
        <v>11.269479212052426</v>
      </c>
      <c r="E39" s="236">
        <f t="shared" ref="E39:R39" si="12">SUMPRODUCT($C37:$C38,E37:E38)</f>
        <v>8.0018056977389538</v>
      </c>
      <c r="F39" s="236">
        <f t="shared" si="12"/>
        <v>6.5872270742776662</v>
      </c>
      <c r="G39" s="236">
        <f t="shared" si="12"/>
        <v>3.3977892683810333</v>
      </c>
      <c r="H39" s="236">
        <f t="shared" si="12"/>
        <v>4.3092622328488321</v>
      </c>
      <c r="I39" s="236">
        <f t="shared" si="12"/>
        <v>2.2956627914669316</v>
      </c>
      <c r="J39" s="236">
        <f t="shared" si="12"/>
        <v>3.2211399080420757</v>
      </c>
      <c r="K39" s="236">
        <f t="shared" si="12"/>
        <v>3.7351257912967739</v>
      </c>
      <c r="L39" s="236">
        <f t="shared" si="12"/>
        <v>6.100847217859811</v>
      </c>
      <c r="M39" s="236">
        <f t="shared" si="12"/>
        <v>7.1141038820650015</v>
      </c>
      <c r="N39" s="236">
        <f t="shared" si="12"/>
        <v>9.1750904015680526</v>
      </c>
      <c r="O39" s="236">
        <f t="shared" si="12"/>
        <v>11.785482446370917</v>
      </c>
      <c r="P39" s="236">
        <f t="shared" si="12"/>
        <v>7.3252643132433208</v>
      </c>
      <c r="Q39" s="236">
        <f t="shared" si="12"/>
        <v>4.7257660582753021</v>
      </c>
      <c r="R39" s="236">
        <f t="shared" si="12"/>
        <v>10.955953704512908</v>
      </c>
      <c r="S39" s="236">
        <f>SUM(D39:R39)</f>
        <v>100</v>
      </c>
      <c r="U39" s="97"/>
      <c r="V39" s="97"/>
      <c r="W39" s="97"/>
      <c r="X39" s="97"/>
      <c r="Y39" s="97"/>
      <c r="Z39" s="97"/>
      <c r="AA39" s="97"/>
      <c r="AB39" s="97"/>
      <c r="AC39" s="97"/>
      <c r="AD39" s="97"/>
      <c r="AE39" s="97"/>
      <c r="AF39" s="97"/>
      <c r="AG39" s="97"/>
      <c r="AH39" s="97"/>
      <c r="AI39" s="97"/>
      <c r="AJ39" s="97"/>
      <c r="AK39" s="97"/>
      <c r="AL39" s="97"/>
    </row>
    <row r="40" spans="1:38" ht="16.5" customHeight="1" thickBot="1" x14ac:dyDescent="0.4">
      <c r="A40" s="472"/>
      <c r="B40" s="472"/>
      <c r="C40" s="104"/>
      <c r="D40" s="105"/>
      <c r="E40" s="105"/>
      <c r="F40" s="105"/>
      <c r="G40" s="105"/>
      <c r="H40" s="105"/>
      <c r="I40" s="105"/>
      <c r="J40" s="105"/>
      <c r="K40" s="105"/>
      <c r="L40" s="105"/>
      <c r="M40" s="105"/>
      <c r="N40" s="105"/>
      <c r="O40" s="105"/>
      <c r="P40" s="105"/>
      <c r="Q40" s="105"/>
      <c r="R40" s="105"/>
      <c r="S40" s="105"/>
      <c r="U40" s="97"/>
      <c r="V40" s="97"/>
      <c r="W40" s="97"/>
      <c r="X40" s="97"/>
      <c r="Y40" s="97"/>
      <c r="Z40" s="97"/>
      <c r="AA40" s="97"/>
      <c r="AB40" s="97"/>
      <c r="AC40" s="97"/>
      <c r="AD40" s="97"/>
      <c r="AE40" s="97"/>
      <c r="AF40" s="97"/>
      <c r="AG40" s="97"/>
      <c r="AH40" s="97"/>
      <c r="AI40" s="97"/>
      <c r="AJ40" s="97"/>
      <c r="AK40" s="97"/>
      <c r="AL40" s="97"/>
    </row>
    <row r="41" spans="1:38" ht="16.5" customHeight="1" x14ac:dyDescent="0.35">
      <c r="A41" s="440" t="str">
        <f>'Tabell 2.1 DOK32021'!A30</f>
        <v>FO2C Aktivitetstilbud for barn og unge, helsestasjon og skolehelsetjeneste</v>
      </c>
      <c r="B41" s="440"/>
      <c r="C41" s="192"/>
      <c r="D41" s="193"/>
      <c r="E41" s="193"/>
      <c r="F41" s="193"/>
      <c r="G41" s="193"/>
      <c r="H41" s="193"/>
      <c r="I41" s="193"/>
      <c r="J41" s="193"/>
      <c r="K41" s="193"/>
      <c r="L41" s="193"/>
      <c r="M41" s="193"/>
      <c r="N41" s="193"/>
      <c r="O41" s="193"/>
      <c r="P41" s="193"/>
      <c r="Q41" s="193"/>
      <c r="R41" s="193"/>
      <c r="S41" s="193"/>
      <c r="U41" s="97"/>
      <c r="V41" s="97"/>
      <c r="W41" s="97"/>
      <c r="X41" s="97"/>
      <c r="Y41" s="97"/>
      <c r="Z41" s="97"/>
      <c r="AA41" s="97"/>
      <c r="AB41" s="97"/>
      <c r="AC41" s="97"/>
      <c r="AD41" s="97"/>
      <c r="AE41" s="97"/>
      <c r="AF41" s="97"/>
      <c r="AG41" s="97"/>
      <c r="AH41" s="97"/>
      <c r="AI41" s="97"/>
      <c r="AJ41" s="97"/>
      <c r="AK41" s="97"/>
      <c r="AL41" s="97"/>
    </row>
    <row r="42" spans="1:38" ht="16.5" customHeight="1" x14ac:dyDescent="0.35">
      <c r="A42" s="466" t="s">
        <v>353</v>
      </c>
      <c r="B42" s="466"/>
      <c r="C42" s="98">
        <v>0.28000000000000003</v>
      </c>
      <c r="D42" s="99">
        <f>'Tabell 4.1 DOK32021'!D46/'Tabell 4.1 DOK32021'!$S46*100</f>
        <v>10.925449871465295</v>
      </c>
      <c r="E42" s="99">
        <f>'Tabell 4.1 DOK32021'!E46/'Tabell 4.1 DOK32021'!$S46*100</f>
        <v>11.739502999143102</v>
      </c>
      <c r="F42" s="99">
        <f>'Tabell 4.1 DOK32021'!F46/'Tabell 4.1 DOK32021'!$S46*100</f>
        <v>9.3187660668380463</v>
      </c>
      <c r="G42" s="99">
        <f>'Tabell 4.1 DOK32021'!G46/'Tabell 4.1 DOK32021'!$S46*100</f>
        <v>6.5124250214224508</v>
      </c>
      <c r="H42" s="99">
        <f>'Tabell 4.1 DOK32021'!H46/'Tabell 4.1 DOK32021'!$S46*100</f>
        <v>7.5407026563838908</v>
      </c>
      <c r="I42" s="99">
        <f>'Tabell 4.1 DOK32021'!I46/'Tabell 4.1 DOK32021'!$S46*100</f>
        <v>4.2309340188517561</v>
      </c>
      <c r="J42" s="99">
        <f>'Tabell 4.1 DOK32021'!J46/'Tabell 4.1 DOK32021'!$S46*100</f>
        <v>6.7159383033419022</v>
      </c>
      <c r="K42" s="99">
        <f>'Tabell 4.1 DOK32021'!K46/'Tabell 4.1 DOK32021'!$S46*100</f>
        <v>6.0089974293059125</v>
      </c>
      <c r="L42" s="99">
        <f>'Tabell 4.1 DOK32021'!L46/'Tabell 4.1 DOK32021'!$S46*100</f>
        <v>4.9914310197086547</v>
      </c>
      <c r="M42" s="99">
        <f>'Tabell 4.1 DOK32021'!M46/'Tabell 4.1 DOK32021'!$S46*100</f>
        <v>2.9991431019708652</v>
      </c>
      <c r="N42" s="99">
        <f>'Tabell 4.1 DOK32021'!N46/'Tabell 4.1 DOK32021'!$S46*100</f>
        <v>4.3916023993144817</v>
      </c>
      <c r="O42" s="99">
        <f>'Tabell 4.1 DOK32021'!O46/'Tabell 4.1 DOK32021'!$S46*100</f>
        <v>6.8123393316195369</v>
      </c>
      <c r="P42" s="99">
        <f>'Tabell 4.1 DOK32021'!P46/'Tabell 4.1 DOK32021'!$S46*100</f>
        <v>6.3624678663239083</v>
      </c>
      <c r="Q42" s="99">
        <f>'Tabell 4.1 DOK32021'!Q46/'Tabell 4.1 DOK32021'!$S46*100</f>
        <v>6.2553556126820915</v>
      </c>
      <c r="R42" s="99">
        <f>'Tabell 4.1 DOK32021'!R46/'Tabell 4.1 DOK32021'!$S46*100</f>
        <v>5.1949443016281061</v>
      </c>
      <c r="S42" s="99">
        <f>'Tabell 4.1 DOK32021'!S46/'Tabell 4.1 DOK32021'!$S46*100</f>
        <v>100</v>
      </c>
      <c r="U42" s="97"/>
      <c r="V42" s="97"/>
      <c r="W42" s="97"/>
      <c r="X42" s="97"/>
      <c r="Y42" s="97"/>
      <c r="Z42" s="97"/>
      <c r="AA42" s="97"/>
      <c r="AB42" s="97"/>
      <c r="AC42" s="97"/>
      <c r="AD42" s="97"/>
      <c r="AE42" s="97"/>
      <c r="AF42" s="97"/>
      <c r="AG42" s="97"/>
      <c r="AH42" s="97"/>
      <c r="AI42" s="97"/>
      <c r="AJ42" s="97"/>
      <c r="AK42" s="97"/>
      <c r="AL42" s="97"/>
    </row>
    <row r="43" spans="1:38" ht="16.5" customHeight="1" x14ac:dyDescent="0.35">
      <c r="A43" s="466" t="s">
        <v>94</v>
      </c>
      <c r="B43" s="466"/>
      <c r="C43" s="100">
        <v>0.12</v>
      </c>
      <c r="D43" s="101">
        <f>'Tabell 4.1 DOK32021'!D47/'Tabell 4.1 DOK32021'!$S47*100</f>
        <v>8.9450391870843333</v>
      </c>
      <c r="E43" s="101">
        <f>'Tabell 4.1 DOK32021'!E47/'Tabell 4.1 DOK32021'!$S47*100</f>
        <v>8.205800182955473</v>
      </c>
      <c r="F43" s="101">
        <f>'Tabell 4.1 DOK32021'!F47/'Tabell 4.1 DOK32021'!$S47*100</f>
        <v>6.3144361757361489</v>
      </c>
      <c r="G43" s="101">
        <f>'Tabell 4.1 DOK32021'!G47/'Tabell 4.1 DOK32021'!$S47*100</f>
        <v>4.0398546245704257</v>
      </c>
      <c r="H43" s="101">
        <f>'Tabell 4.1 DOK32021'!H47/'Tabell 4.1 DOK32021'!$S47*100</f>
        <v>5.5208050040794125</v>
      </c>
      <c r="I43" s="101">
        <f>'Tabell 4.1 DOK32021'!I47/'Tabell 4.1 DOK32021'!$S47*100</f>
        <v>5.1524216876406159</v>
      </c>
      <c r="J43" s="101">
        <f>'Tabell 4.1 DOK32021'!J47/'Tabell 4.1 DOK32021'!$S47*100</f>
        <v>8.6063243256607418</v>
      </c>
      <c r="K43" s="101">
        <f>'Tabell 4.1 DOK32021'!K47/'Tabell 4.1 DOK32021'!$S47*100</f>
        <v>7.7953865552451358</v>
      </c>
      <c r="L43" s="101">
        <f>'Tabell 4.1 DOK32021'!L47/'Tabell 4.1 DOK32021'!$S47*100</f>
        <v>5.9336910030410168</v>
      </c>
      <c r="M43" s="101">
        <f>'Tabell 4.1 DOK32021'!M47/'Tabell 4.1 DOK32021'!$S47*100</f>
        <v>4.1412218458723764</v>
      </c>
      <c r="N43" s="101">
        <f>'Tabell 4.1 DOK32021'!N47/'Tabell 4.1 DOK32021'!$S47*100</f>
        <v>4.9373253887803799</v>
      </c>
      <c r="O43" s="101">
        <f>'Tabell 4.1 DOK32021'!O47/'Tabell 4.1 DOK32021'!$S47*100</f>
        <v>8.0253170816129753</v>
      </c>
      <c r="P43" s="101">
        <f>'Tabell 4.1 DOK32021'!P47/'Tabell 4.1 DOK32021'!$S47*100</f>
        <v>8.097015847899721</v>
      </c>
      <c r="Q43" s="101">
        <f>'Tabell 4.1 DOK32021'!Q47/'Tabell 4.1 DOK32021'!$S47*100</f>
        <v>7.9659801715825651</v>
      </c>
      <c r="R43" s="101">
        <f>'Tabell 4.1 DOK32021'!R47/'Tabell 4.1 DOK32021'!$S47*100</f>
        <v>6.3193809182386831</v>
      </c>
      <c r="S43" s="101">
        <f>'Tabell 4.1 DOK32021'!S47/'Tabell 4.1 DOK32021'!$S47*100</f>
        <v>100</v>
      </c>
      <c r="U43" s="97"/>
      <c r="V43" s="97"/>
      <c r="W43" s="97"/>
      <c r="X43" s="97"/>
      <c r="Y43" s="97"/>
      <c r="Z43" s="97"/>
      <c r="AA43" s="97"/>
      <c r="AB43" s="97"/>
      <c r="AC43" s="97"/>
      <c r="AD43" s="97"/>
      <c r="AE43" s="97"/>
      <c r="AF43" s="97"/>
      <c r="AG43" s="97"/>
      <c r="AH43" s="97"/>
      <c r="AI43" s="97"/>
      <c r="AJ43" s="97"/>
      <c r="AK43" s="97"/>
      <c r="AL43" s="97"/>
    </row>
    <row r="44" spans="1:38" ht="16.5" customHeight="1" x14ac:dyDescent="0.35">
      <c r="A44" s="466" t="s">
        <v>95</v>
      </c>
      <c r="B44" s="466"/>
      <c r="C44" s="100">
        <v>0.16</v>
      </c>
      <c r="D44" s="101">
        <f>'Tabell 4.1 DOK32021'!D48/'Tabell 4.1 DOK32021'!$S48*100</f>
        <v>6.5918351355586893</v>
      </c>
      <c r="E44" s="101">
        <f>'Tabell 4.1 DOK32021'!E48/'Tabell 4.1 DOK32021'!$S48*100</f>
        <v>5.6104058924933398</v>
      </c>
      <c r="F44" s="101">
        <f>'Tabell 4.1 DOK32021'!F48/'Tabell 4.1 DOK32021'!$S48*100</f>
        <v>3.7631249020529696</v>
      </c>
      <c r="G44" s="101">
        <f>'Tabell 4.1 DOK32021'!G48/'Tabell 4.1 DOK32021'!$S48*100</f>
        <v>3.2146215326751291</v>
      </c>
      <c r="H44" s="101">
        <f>'Tabell 4.1 DOK32021'!H48/'Tabell 4.1 DOK32021'!$S48*100</f>
        <v>4.5937157185394133</v>
      </c>
      <c r="I44" s="101">
        <f>'Tabell 4.1 DOK32021'!I48/'Tabell 4.1 DOK32021'!$S48*100</f>
        <v>5.6417489421720735</v>
      </c>
      <c r="J44" s="101">
        <f>'Tabell 4.1 DOK32021'!J48/'Tabell 4.1 DOK32021'!$S48*100</f>
        <v>9.6242751919761798</v>
      </c>
      <c r="K44" s="101">
        <f>'Tabell 4.1 DOK32021'!K48/'Tabell 4.1 DOK32021'!$S48*100</f>
        <v>9.5478765083842667</v>
      </c>
      <c r="L44" s="101">
        <f>'Tabell 4.1 DOK32021'!L48/'Tabell 4.1 DOK32021'!$S48*100</f>
        <v>6.0903463406989502</v>
      </c>
      <c r="M44" s="101">
        <f>'Tabell 4.1 DOK32021'!M48/'Tabell 4.1 DOK32021'!$S48*100</f>
        <v>4.370396489578436</v>
      </c>
      <c r="N44" s="101">
        <f>'Tabell 4.1 DOK32021'!N48/'Tabell 4.1 DOK32021'!$S48*100</f>
        <v>5.8533145275035263</v>
      </c>
      <c r="O44" s="101">
        <f>'Tabell 4.1 DOK32021'!O48/'Tabell 4.1 DOK32021'!$S48*100</f>
        <v>8.4077730763203249</v>
      </c>
      <c r="P44" s="101">
        <f>'Tabell 4.1 DOK32021'!P48/'Tabell 4.1 DOK32021'!$S48*100</f>
        <v>9.208979783732957</v>
      </c>
      <c r="Q44" s="101">
        <f>'Tabell 4.1 DOK32021'!Q48/'Tabell 4.1 DOK32021'!$S48*100</f>
        <v>9.5968500235072884</v>
      </c>
      <c r="R44" s="101">
        <f>'Tabell 4.1 DOK32021'!R48/'Tabell 4.1 DOK32021'!$S48*100</f>
        <v>7.8847359348064572</v>
      </c>
      <c r="S44" s="101">
        <f>'Tabell 4.1 DOK32021'!S48/'Tabell 4.1 DOK32021'!$S48*100</f>
        <v>100</v>
      </c>
      <c r="U44" s="97"/>
      <c r="V44" s="97"/>
      <c r="W44" s="97"/>
      <c r="X44" s="97"/>
      <c r="Y44" s="97"/>
      <c r="Z44" s="97"/>
      <c r="AA44" s="97"/>
      <c r="AB44" s="97"/>
      <c r="AC44" s="97"/>
      <c r="AD44" s="97"/>
      <c r="AE44" s="97"/>
      <c r="AF44" s="97"/>
      <c r="AG44" s="97"/>
      <c r="AH44" s="97"/>
      <c r="AI44" s="97"/>
      <c r="AJ44" s="97"/>
      <c r="AK44" s="97"/>
      <c r="AL44" s="97"/>
    </row>
    <row r="45" spans="1:38" ht="16.5" customHeight="1" x14ac:dyDescent="0.35">
      <c r="A45" s="466" t="s">
        <v>96</v>
      </c>
      <c r="B45" s="466"/>
      <c r="C45" s="100">
        <v>0.28999999999999998</v>
      </c>
      <c r="D45" s="101">
        <f>'Tabell 4.1 DOK32021'!D49/'Tabell 4.1 DOK32021'!$S49*100</f>
        <v>5.2683927516861973</v>
      </c>
      <c r="E45" s="101">
        <f>'Tabell 4.1 DOK32021'!E49/'Tabell 4.1 DOK32021'!$S49*100</f>
        <v>4.6778354520871543</v>
      </c>
      <c r="F45" s="101">
        <f>'Tabell 4.1 DOK32021'!F49/'Tabell 4.1 DOK32021'!$S49*100</f>
        <v>2.9496783016815344</v>
      </c>
      <c r="G45" s="101">
        <f>'Tabell 4.1 DOK32021'!G49/'Tabell 4.1 DOK32021'!$S49*100</f>
        <v>2.7818357007428589</v>
      </c>
      <c r="H45" s="101">
        <f>'Tabell 4.1 DOK32021'!H49/'Tabell 4.1 DOK32021'!$S49*100</f>
        <v>4.8177042862027166</v>
      </c>
      <c r="I45" s="101">
        <f>'Tabell 4.1 DOK32021'!I49/'Tabell 4.1 DOK32021'!$S49*100</f>
        <v>5.8775992291673145</v>
      </c>
      <c r="J45" s="101">
        <f>'Tabell 4.1 DOK32021'!J49/'Tabell 4.1 DOK32021'!$S49*100</f>
        <v>9.4862151493488334</v>
      </c>
      <c r="K45" s="101">
        <f>'Tabell 4.1 DOK32021'!K49/'Tabell 4.1 DOK32021'!$S49*100</f>
        <v>9.7068970876200549</v>
      </c>
      <c r="L45" s="101">
        <f>'Tabell 4.1 DOK32021'!L49/'Tabell 4.1 DOK32021'!$S49*100</f>
        <v>5.9086811923041056</v>
      </c>
      <c r="M45" s="101">
        <f>'Tabell 4.1 DOK32021'!M49/'Tabell 4.1 DOK32021'!$S49*100</f>
        <v>4.9668977092593165</v>
      </c>
      <c r="N45" s="101">
        <f>'Tabell 4.1 DOK32021'!N49/'Tabell 4.1 DOK32021'!$S49*100</f>
        <v>7.3011531408323753</v>
      </c>
      <c r="O45" s="101">
        <f>'Tabell 4.1 DOK32021'!O49/'Tabell 4.1 DOK32021'!$S49*100</f>
        <v>8.6532185372828145</v>
      </c>
      <c r="P45" s="101">
        <f>'Tabell 4.1 DOK32021'!P49/'Tabell 4.1 DOK32021'!$S49*100</f>
        <v>8.9516053833960143</v>
      </c>
      <c r="Q45" s="101">
        <f>'Tabell 4.1 DOK32021'!Q49/'Tabell 4.1 DOK32021'!$S49*100</f>
        <v>9.7659528175799579</v>
      </c>
      <c r="R45" s="101">
        <f>'Tabell 4.1 DOK32021'!R49/'Tabell 4.1 DOK32021'!$S49*100</f>
        <v>8.8863332608087529</v>
      </c>
      <c r="S45" s="101">
        <f>'Tabell 4.1 DOK32021'!S49/'Tabell 4.1 DOK32021'!$S49*100</f>
        <v>100</v>
      </c>
      <c r="U45" s="97"/>
      <c r="V45" s="97"/>
      <c r="W45" s="97"/>
      <c r="X45" s="97"/>
      <c r="Y45" s="97"/>
      <c r="Z45" s="97"/>
      <c r="AA45" s="97"/>
      <c r="AB45" s="97"/>
      <c r="AC45" s="97"/>
      <c r="AD45" s="97"/>
      <c r="AE45" s="97"/>
      <c r="AF45" s="97"/>
      <c r="AG45" s="97"/>
      <c r="AH45" s="97"/>
      <c r="AI45" s="97"/>
      <c r="AJ45" s="97"/>
      <c r="AK45" s="97"/>
      <c r="AL45" s="97"/>
    </row>
    <row r="46" spans="1:38" ht="16.5" customHeight="1" x14ac:dyDescent="0.35">
      <c r="A46" s="466" t="s">
        <v>97</v>
      </c>
      <c r="B46" s="466"/>
      <c r="C46" s="100">
        <v>0.06</v>
      </c>
      <c r="D46" s="101">
        <f>'Tabell 4.1 DOK32021'!D50/'Tabell 4.1 DOK32021'!$S50*100</f>
        <v>10.340228293437866</v>
      </c>
      <c r="E46" s="101">
        <f>'Tabell 4.1 DOK32021'!E50/'Tabell 4.1 DOK32021'!$S50*100</f>
        <v>7.0629354034115019</v>
      </c>
      <c r="F46" s="101">
        <f>'Tabell 4.1 DOK32021'!F50/'Tabell 4.1 DOK32021'!$S50*100</f>
        <v>5.2836341133488647</v>
      </c>
      <c r="G46" s="101">
        <f>'Tabell 4.1 DOK32021'!G50/'Tabell 4.1 DOK32021'!$S50*100</f>
        <v>2.9584412031178826</v>
      </c>
      <c r="H46" s="101">
        <f>'Tabell 4.1 DOK32021'!H50/'Tabell 4.1 DOK32021'!$S50*100</f>
        <v>3.3670137668148277</v>
      </c>
      <c r="I46" s="101">
        <f>'Tabell 4.1 DOK32021'!I50/'Tabell 4.1 DOK32021'!$S50*100</f>
        <v>1.662817053012458</v>
      </c>
      <c r="J46" s="101">
        <f>'Tabell 4.1 DOK32021'!J50/'Tabell 4.1 DOK32021'!$S50*100</f>
        <v>2.2066201467876683</v>
      </c>
      <c r="K46" s="101">
        <f>'Tabell 4.1 DOK32021'!K50/'Tabell 4.1 DOK32021'!$S50*100</f>
        <v>2.4222994233164359</v>
      </c>
      <c r="L46" s="101">
        <f>'Tabell 4.1 DOK32021'!L50/'Tabell 4.1 DOK32021'!$S50*100</f>
        <v>7.0034381989282375</v>
      </c>
      <c r="M46" s="101">
        <f>'Tabell 4.1 DOK32021'!M50/'Tabell 4.1 DOK32021'!$S50*100</f>
        <v>9.4033556341048126</v>
      </c>
      <c r="N46" s="101">
        <f>'Tabell 4.1 DOK32021'!N50/'Tabell 4.1 DOK32021'!$S50*100</f>
        <v>10.873321901720574</v>
      </c>
      <c r="O46" s="101">
        <f>'Tabell 4.1 DOK32021'!O50/'Tabell 4.1 DOK32021'!$S50*100</f>
        <v>13.82350279108625</v>
      </c>
      <c r="P46" s="101">
        <f>'Tabell 4.1 DOK32021'!P50/'Tabell 4.1 DOK32021'!$S50*100</f>
        <v>6.6918014842881233</v>
      </c>
      <c r="Q46" s="101">
        <f>'Tabell 4.1 DOK32021'!Q50/'Tabell 4.1 DOK32021'!$S50*100</f>
        <v>4.0639172483256703</v>
      </c>
      <c r="R46" s="101">
        <f>'Tabell 4.1 DOK32021'!R50/'Tabell 4.1 DOK32021'!$S50*100</f>
        <v>12.836673338298812</v>
      </c>
      <c r="S46" s="101">
        <f>'Tabell 4.1 DOK32021'!S50/'Tabell 4.1 DOK32021'!$S50*100</f>
        <v>100</v>
      </c>
      <c r="U46" s="97"/>
      <c r="V46" s="97"/>
      <c r="W46" s="97"/>
      <c r="X46" s="97"/>
      <c r="Y46" s="97"/>
      <c r="Z46" s="97"/>
      <c r="AA46" s="97"/>
      <c r="AB46" s="97"/>
      <c r="AC46" s="97"/>
      <c r="AD46" s="97"/>
      <c r="AE46" s="97"/>
      <c r="AF46" s="97"/>
      <c r="AG46" s="97"/>
      <c r="AH46" s="97"/>
      <c r="AI46" s="97"/>
      <c r="AJ46" s="97"/>
      <c r="AK46" s="97"/>
    </row>
    <row r="47" spans="1:38" ht="16.5" customHeight="1" x14ac:dyDescent="0.35">
      <c r="A47" s="466" t="s">
        <v>89</v>
      </c>
      <c r="B47" s="466"/>
      <c r="C47" s="100">
        <v>0.04</v>
      </c>
      <c r="D47" s="101">
        <f>'Tabell 4.1 DOK32021'!D53/'Tabell 4.1 DOK32021'!$S53*100</f>
        <v>10.262681159420289</v>
      </c>
      <c r="E47" s="101">
        <f>'Tabell 4.1 DOK32021'!E53/'Tabell 4.1 DOK32021'!$S53*100</f>
        <v>9.0398550724637676</v>
      </c>
      <c r="F47" s="101">
        <f>'Tabell 4.1 DOK32021'!F53/'Tabell 4.1 DOK32021'!$S53*100</f>
        <v>5.4257246376811592</v>
      </c>
      <c r="G47" s="101">
        <f>'Tabell 4.1 DOK32021'!G53/'Tabell 4.1 DOK32021'!$S53*100</f>
        <v>4.6014492753623193</v>
      </c>
      <c r="H47" s="101">
        <f>'Tabell 4.1 DOK32021'!H53/'Tabell 4.1 DOK32021'!$S53*100</f>
        <v>6.1322463768115938</v>
      </c>
      <c r="I47" s="101">
        <f>'Tabell 4.1 DOK32021'!I53/'Tabell 4.1 DOK32021'!$S53*100</f>
        <v>3.1431159420289854</v>
      </c>
      <c r="J47" s="101">
        <f>'Tabell 4.1 DOK32021'!J53/'Tabell 4.1 DOK32021'!$S53*100</f>
        <v>3.0525362318840581</v>
      </c>
      <c r="K47" s="101">
        <f>'Tabell 4.1 DOK32021'!K53/'Tabell 4.1 DOK32021'!$S53*100</f>
        <v>5.7789855072463769</v>
      </c>
      <c r="L47" s="101">
        <f>'Tabell 4.1 DOK32021'!L53/'Tabell 4.1 DOK32021'!$S53*100</f>
        <v>6.1865942028985508</v>
      </c>
      <c r="M47" s="101">
        <f>'Tabell 4.1 DOK32021'!M53/'Tabell 4.1 DOK32021'!$S53*100</f>
        <v>6.4583333333333339</v>
      </c>
      <c r="N47" s="101">
        <f>'Tabell 4.1 DOK32021'!N53/'Tabell 4.1 DOK32021'!$S53*100</f>
        <v>8.8134057971014492</v>
      </c>
      <c r="O47" s="101">
        <f>'Tabell 4.1 DOK32021'!O53/'Tabell 4.1 DOK32021'!$S53*100</f>
        <v>12.083333333333334</v>
      </c>
      <c r="P47" s="101">
        <f>'Tabell 4.1 DOK32021'!P53/'Tabell 4.1 DOK32021'!$S53*100</f>
        <v>5.5615942028985508</v>
      </c>
      <c r="Q47" s="101">
        <f>'Tabell 4.1 DOK32021'!Q53/'Tabell 4.1 DOK32021'!$S53*100</f>
        <v>3.6322463768115947</v>
      </c>
      <c r="R47" s="101">
        <f>'Tabell 4.1 DOK32021'!R53/'Tabell 4.1 DOK32021'!$S53*100</f>
        <v>9.8278985507246386</v>
      </c>
      <c r="S47" s="101">
        <f>'Tabell 4.1 DOK32021'!S53/'Tabell 4.1 DOK32021'!$S53*100</f>
        <v>100</v>
      </c>
      <c r="U47" s="97"/>
      <c r="V47" s="97"/>
      <c r="W47" s="97"/>
      <c r="X47" s="97"/>
      <c r="Y47" s="97"/>
      <c r="Z47" s="97"/>
      <c r="AA47" s="97"/>
      <c r="AB47" s="97"/>
      <c r="AC47" s="97"/>
      <c r="AD47" s="97"/>
      <c r="AE47" s="97"/>
      <c r="AF47" s="97"/>
      <c r="AG47" s="97"/>
      <c r="AH47" s="97"/>
      <c r="AI47" s="97"/>
      <c r="AJ47" s="97"/>
      <c r="AK47" s="97"/>
    </row>
    <row r="48" spans="1:38" ht="16.5" customHeight="1" x14ac:dyDescent="0.35">
      <c r="A48" s="467" t="s">
        <v>210</v>
      </c>
      <c r="B48" s="467"/>
      <c r="C48" s="100">
        <v>0.02</v>
      </c>
      <c r="D48" s="101">
        <f>'Tabell 4.1 DOK32021'!D54/'Tabell 4.1 DOK32021'!$S54*100</f>
        <v>13.505203405865657</v>
      </c>
      <c r="E48" s="101">
        <f>'Tabell 4.1 DOK32021'!E54/'Tabell 4.1 DOK32021'!$S54*100</f>
        <v>8.7570955534531691</v>
      </c>
      <c r="F48" s="101">
        <f>'Tabell 4.1 DOK32021'!F54/'Tabell 4.1 DOK32021'!$S54*100</f>
        <v>5.6232261116367077</v>
      </c>
      <c r="G48" s="101">
        <f>'Tabell 4.1 DOK32021'!G54/'Tabell 4.1 DOK32021'!$S54*100</f>
        <v>3.8966414380321668</v>
      </c>
      <c r="H48" s="101">
        <f>'Tabell 4.1 DOK32021'!H54/'Tabell 4.1 DOK32021'!$S54*100</f>
        <v>4.1568117313150426</v>
      </c>
      <c r="I48" s="101">
        <f>'Tabell 4.1 DOK32021'!I54/'Tabell 4.1 DOK32021'!$S54*100</f>
        <v>1.5905865657521285</v>
      </c>
      <c r="J48" s="101">
        <f>'Tabell 4.1 DOK32021'!J54/'Tabell 4.1 DOK32021'!$S54*100</f>
        <v>2.4302270577105012</v>
      </c>
      <c r="K48" s="101">
        <f>'Tabell 4.1 DOK32021'!K54/'Tabell 4.1 DOK32021'!$S54*100</f>
        <v>3.0865657521286662</v>
      </c>
      <c r="L48" s="101">
        <f>'Tabell 4.1 DOK32021'!L54/'Tabell 4.1 DOK32021'!$S54*100</f>
        <v>7.6158940397350996</v>
      </c>
      <c r="M48" s="101">
        <f>'Tabell 4.1 DOK32021'!M54/'Tabell 4.1 DOK32021'!$S54*100</f>
        <v>6.2854777672658475</v>
      </c>
      <c r="N48" s="101">
        <f>'Tabell 4.1 DOK32021'!N54/'Tabell 4.1 DOK32021'!$S54*100</f>
        <v>10.560548722800378</v>
      </c>
      <c r="O48" s="101">
        <f>'Tabell 4.1 DOK32021'!O54/'Tabell 4.1 DOK32021'!$S54*100</f>
        <v>11.459318826868497</v>
      </c>
      <c r="P48" s="101">
        <f>'Tabell 4.1 DOK32021'!P54/'Tabell 4.1 DOK32021'!$S54*100</f>
        <v>5.2329706717123932</v>
      </c>
      <c r="Q48" s="101">
        <f>'Tabell 4.1 DOK32021'!Q54/'Tabell 4.1 DOK32021'!$S54*100</f>
        <v>3.3881267738883634</v>
      </c>
      <c r="R48" s="101">
        <f>'Tabell 4.1 DOK32021'!R54/'Tabell 4.1 DOK32021'!$S54*100</f>
        <v>12.411305581835382</v>
      </c>
      <c r="S48" s="101">
        <f>'Tabell 4.1 DOK32021'!S54/'Tabell 4.1 DOK32021'!$S54*100</f>
        <v>100</v>
      </c>
      <c r="U48" s="97"/>
      <c r="V48" s="97"/>
      <c r="W48" s="97"/>
      <c r="X48" s="97"/>
      <c r="Y48" s="97"/>
      <c r="Z48" s="97"/>
      <c r="AA48" s="97"/>
      <c r="AB48" s="97"/>
      <c r="AC48" s="97"/>
      <c r="AD48" s="97"/>
      <c r="AE48" s="97"/>
      <c r="AF48" s="97"/>
      <c r="AG48" s="97"/>
      <c r="AH48" s="97"/>
      <c r="AI48" s="97"/>
      <c r="AJ48" s="97"/>
      <c r="AK48" s="97"/>
    </row>
    <row r="49" spans="1:38" ht="16.5" customHeight="1" x14ac:dyDescent="0.35">
      <c r="A49" s="466" t="s">
        <v>98</v>
      </c>
      <c r="B49" s="466"/>
      <c r="C49" s="100">
        <v>0.03</v>
      </c>
      <c r="D49" s="101">
        <f>'Tabell 4.1 DOK32021'!D55/'Tabell 4.1 DOK32021'!$S55*100</f>
        <v>8.120868744098205</v>
      </c>
      <c r="E49" s="101">
        <f>'Tabell 4.1 DOK32021'!E55/'Tabell 4.1 DOK32021'!$S55*100</f>
        <v>5.8545797922568461</v>
      </c>
      <c r="F49" s="101">
        <f>'Tabell 4.1 DOK32021'!F55/'Tabell 4.1 DOK32021'!$S55*100</f>
        <v>4.1548630783758265</v>
      </c>
      <c r="G49" s="101">
        <f>'Tabell 4.1 DOK32021'!G55/'Tabell 4.1 DOK32021'!$S55*100</f>
        <v>3.0217186024551466</v>
      </c>
      <c r="H49" s="101">
        <f>'Tabell 4.1 DOK32021'!H55/'Tabell 4.1 DOK32021'!$S55*100</f>
        <v>4.2492917847025495</v>
      </c>
      <c r="I49" s="101">
        <f>'Tabell 4.1 DOK32021'!I55/'Tabell 4.1 DOK32021'!$S55*100</f>
        <v>3.0217186024551466</v>
      </c>
      <c r="J49" s="101">
        <f>'Tabell 4.1 DOK32021'!J55/'Tabell 4.1 DOK32021'!$S55*100</f>
        <v>4.3437204910292726</v>
      </c>
      <c r="K49" s="101">
        <f>'Tabell 4.1 DOK32021'!K55/'Tabell 4.1 DOK32021'!$S55*100</f>
        <v>5.571293673276676</v>
      </c>
      <c r="L49" s="101">
        <f>'Tabell 4.1 DOK32021'!L55/'Tabell 4.1 DOK32021'!$S55*100</f>
        <v>5.8545797922568461</v>
      </c>
      <c r="M49" s="101">
        <f>'Tabell 4.1 DOK32021'!M55/'Tabell 4.1 DOK32021'!$S55*100</f>
        <v>7.9320113314447589</v>
      </c>
      <c r="N49" s="101">
        <f>'Tabell 4.1 DOK32021'!N55/'Tabell 4.1 DOK32021'!$S55*100</f>
        <v>10.198300283286118</v>
      </c>
      <c r="O49" s="101">
        <f>'Tabell 4.1 DOK32021'!O55/'Tabell 4.1 DOK32021'!$S55*100</f>
        <v>12.559017941454201</v>
      </c>
      <c r="P49" s="101">
        <f>'Tabell 4.1 DOK32021'!P55/'Tabell 4.1 DOK32021'!$S55*100</f>
        <v>7.4598677998111427</v>
      </c>
      <c r="Q49" s="101">
        <f>'Tabell 4.1 DOK32021'!Q55/'Tabell 4.1 DOK32021'!$S55*100</f>
        <v>6.2322946175637393</v>
      </c>
      <c r="R49" s="101">
        <f>'Tabell 4.1 DOK32021'!R55/'Tabell 4.1 DOK32021'!$S55*100</f>
        <v>11.425873465533522</v>
      </c>
      <c r="S49" s="101">
        <f>'Tabell 4.1 DOK32021'!S55/'Tabell 4.1 DOK32021'!$S55*100</f>
        <v>100</v>
      </c>
      <c r="U49" s="97"/>
      <c r="V49" s="97"/>
      <c r="W49" s="97"/>
      <c r="X49" s="97"/>
      <c r="Y49" s="97"/>
      <c r="Z49" s="97"/>
      <c r="AA49" s="97"/>
      <c r="AB49" s="97"/>
      <c r="AC49" s="97"/>
      <c r="AD49" s="97"/>
      <c r="AE49" s="97"/>
      <c r="AF49" s="97"/>
      <c r="AG49" s="97"/>
      <c r="AH49" s="97"/>
      <c r="AI49" s="97"/>
      <c r="AJ49" s="97"/>
      <c r="AK49" s="97"/>
    </row>
    <row r="50" spans="1:38" ht="16.5" customHeight="1" thickBot="1" x14ac:dyDescent="0.4">
      <c r="A50" s="471" t="s">
        <v>231</v>
      </c>
      <c r="B50" s="471"/>
      <c r="C50" s="235" t="s">
        <v>16</v>
      </c>
      <c r="D50" s="236">
        <f>SUMPRODUCT($C42:$C49,D42:D49)</f>
        <v>8.259709260562131</v>
      </c>
      <c r="E50" s="236">
        <f t="shared" ref="E50:R50" si="13">SUMPRODUCT($C42:$C49,E42:E49)</f>
        <v>7.662143717558946</v>
      </c>
      <c r="F50" s="236">
        <f t="shared" si="13"/>
        <v>5.5956509785112987</v>
      </c>
      <c r="G50" s="236">
        <f t="shared" si="13"/>
        <v>4.1594821894260505</v>
      </c>
      <c r="H50" s="236">
        <f t="shared" si="13"/>
        <v>5.5639477714908443</v>
      </c>
      <c r="I50" s="236">
        <f t="shared" si="13"/>
        <v>4.7580926852520218</v>
      </c>
      <c r="J50" s="236">
        <f t="shared" si="13"/>
        <v>7.6375228820100833</v>
      </c>
      <c r="K50" s="236">
        <f t="shared" si="13"/>
        <v>7.565993574516086</v>
      </c>
      <c r="L50" s="236">
        <f t="shared" si="13"/>
        <v>5.7932419007774127</v>
      </c>
      <c r="M50" s="236">
        <f t="shared" si="13"/>
        <v>4.6625750307425609</v>
      </c>
      <c r="N50" s="236">
        <f t="shared" si="13"/>
        <v>6.3980879826455368</v>
      </c>
      <c r="O50" s="236">
        <f t="shared" si="13"/>
        <v>8.6438705462498007</v>
      </c>
      <c r="P50" s="236">
        <f t="shared" si="13"/>
        <v>7.7749625355025893</v>
      </c>
      <c r="Q50" s="236">
        <f t="shared" si="13"/>
        <v>7.7188957769769306</v>
      </c>
      <c r="R50" s="236">
        <f t="shared" si="13"/>
        <v>7.805823167777711</v>
      </c>
      <c r="S50" s="236">
        <f>SUM(D50:R50)</f>
        <v>100.00000000000001</v>
      </c>
      <c r="U50" s="97"/>
      <c r="V50" s="97"/>
      <c r="W50" s="97"/>
      <c r="X50" s="97"/>
      <c r="Y50" s="97"/>
      <c r="Z50" s="97"/>
      <c r="AA50" s="97"/>
      <c r="AB50" s="97"/>
      <c r="AC50" s="97"/>
      <c r="AD50" s="97"/>
      <c r="AE50" s="97"/>
      <c r="AF50" s="97"/>
      <c r="AG50" s="97"/>
      <c r="AH50" s="97"/>
      <c r="AI50" s="97"/>
      <c r="AJ50" s="97"/>
      <c r="AK50" s="97"/>
      <c r="AL50" s="97"/>
    </row>
    <row r="51" spans="1:38" ht="16.5" customHeight="1" thickBot="1" x14ac:dyDescent="0.4">
      <c r="A51" s="455"/>
      <c r="B51" s="455"/>
      <c r="C51" s="92"/>
      <c r="D51" s="347"/>
      <c r="E51" s="347"/>
      <c r="F51" s="347"/>
      <c r="G51" s="347"/>
      <c r="H51" s="347"/>
      <c r="I51" s="347"/>
      <c r="J51" s="347"/>
      <c r="K51" s="347"/>
      <c r="L51" s="347"/>
      <c r="M51" s="347"/>
      <c r="N51" s="347"/>
      <c r="O51" s="347"/>
      <c r="P51" s="347"/>
      <c r="Q51" s="347"/>
      <c r="R51" s="347"/>
      <c r="S51" s="347"/>
      <c r="U51" s="97"/>
      <c r="V51" s="97"/>
      <c r="W51" s="97"/>
      <c r="X51" s="97"/>
      <c r="Y51" s="97"/>
      <c r="Z51" s="97"/>
      <c r="AA51" s="97"/>
      <c r="AB51" s="97"/>
      <c r="AC51" s="97"/>
      <c r="AD51" s="97"/>
      <c r="AE51" s="97"/>
      <c r="AF51" s="97"/>
      <c r="AG51" s="97"/>
      <c r="AH51" s="97"/>
      <c r="AI51" s="97"/>
      <c r="AJ51" s="97"/>
      <c r="AK51" s="97"/>
    </row>
    <row r="52" spans="1:38" ht="16.5" customHeight="1" x14ac:dyDescent="0.35">
      <c r="A52" s="473" t="str">
        <f>'Tabell 2.1 DOK32021'!A36</f>
        <v>FO3 Helse og omsorg</v>
      </c>
      <c r="B52" s="473"/>
      <c r="C52" s="237"/>
      <c r="D52" s="238"/>
      <c r="E52" s="238"/>
      <c r="F52" s="238"/>
      <c r="G52" s="238"/>
      <c r="H52" s="238"/>
      <c r="I52" s="238"/>
      <c r="J52" s="238"/>
      <c r="K52" s="238"/>
      <c r="L52" s="238"/>
      <c r="M52" s="238"/>
      <c r="N52" s="238"/>
      <c r="O52" s="238"/>
      <c r="P52" s="238"/>
      <c r="Q52" s="238"/>
      <c r="R52" s="238"/>
      <c r="S52" s="238"/>
      <c r="U52" s="97"/>
      <c r="V52" s="97"/>
      <c r="W52" s="97"/>
      <c r="X52" s="97"/>
      <c r="Y52" s="97"/>
      <c r="Z52" s="97"/>
      <c r="AA52" s="97"/>
      <c r="AB52" s="97"/>
      <c r="AC52" s="97"/>
      <c r="AD52" s="97"/>
      <c r="AE52" s="97"/>
      <c r="AF52" s="97"/>
      <c r="AG52" s="97"/>
      <c r="AH52" s="97"/>
      <c r="AI52" s="97"/>
      <c r="AJ52" s="97"/>
      <c r="AK52" s="97"/>
    </row>
    <row r="53" spans="1:38" ht="16.5" customHeight="1" x14ac:dyDescent="0.35">
      <c r="A53" s="466" t="s">
        <v>173</v>
      </c>
      <c r="B53" s="466"/>
      <c r="C53" s="98">
        <v>4.8000000000000001E-2</v>
      </c>
      <c r="D53" s="99">
        <f>'Tabell 4.1 DOK32021'!D59/'Tabell 4.1 DOK32021'!$S59*100</f>
        <v>7.2684085510688838</v>
      </c>
      <c r="E53" s="99">
        <f>'Tabell 4.1 DOK32021'!E59/'Tabell 4.1 DOK32021'!$S59*100</f>
        <v>5.4156769596199528</v>
      </c>
      <c r="F53" s="99">
        <f>'Tabell 4.1 DOK32021'!F59/'Tabell 4.1 DOK32021'!$S59*100</f>
        <v>3.800475059382423</v>
      </c>
      <c r="G53" s="99">
        <f>'Tabell 4.1 DOK32021'!G59/'Tabell 4.1 DOK32021'!$S59*100</f>
        <v>2.3277909738717342</v>
      </c>
      <c r="H53" s="99">
        <f>'Tabell 4.1 DOK32021'!H59/'Tabell 4.1 DOK32021'!$S59*100</f>
        <v>3.2304038004750595</v>
      </c>
      <c r="I53" s="99">
        <f>'Tabell 4.1 DOK32021'!I59/'Tabell 4.1 DOK32021'!$S59*100</f>
        <v>3.7529691211401426</v>
      </c>
      <c r="J53" s="99">
        <f>'Tabell 4.1 DOK32021'!J59/'Tabell 4.1 DOK32021'!$S59*100</f>
        <v>5.748218527315915</v>
      </c>
      <c r="K53" s="99">
        <f>'Tabell 4.1 DOK32021'!K59/'Tabell 4.1 DOK32021'!$S59*100</f>
        <v>8.12351543942993</v>
      </c>
      <c r="L53" s="99">
        <f>'Tabell 4.1 DOK32021'!L59/'Tabell 4.1 DOK32021'!$S59*100</f>
        <v>5.3206650831353919</v>
      </c>
      <c r="M53" s="99">
        <f>'Tabell 4.1 DOK32021'!M59/'Tabell 4.1 DOK32021'!$S59*100</f>
        <v>5.7007125890736345</v>
      </c>
      <c r="N53" s="99">
        <f>'Tabell 4.1 DOK32021'!N59/'Tabell 4.1 DOK32021'!$S59*100</f>
        <v>8.2660332541567705</v>
      </c>
      <c r="O53" s="99">
        <f>'Tabell 4.1 DOK32021'!O59/'Tabell 4.1 DOK32021'!$S59*100</f>
        <v>12.209026128266034</v>
      </c>
      <c r="P53" s="99">
        <f>'Tabell 4.1 DOK32021'!P59/'Tabell 4.1 DOK32021'!$S59*100</f>
        <v>10.07125890736342</v>
      </c>
      <c r="Q53" s="99">
        <f>'Tabell 4.1 DOK32021'!Q59/'Tabell 4.1 DOK32021'!$S59*100</f>
        <v>8.0760095011876487</v>
      </c>
      <c r="R53" s="99">
        <f>'Tabell 4.1 DOK32021'!R59/'Tabell 4.1 DOK32021'!$S59*100</f>
        <v>10.688836104513063</v>
      </c>
      <c r="S53" s="99">
        <f>'Tabell 4.1 DOK32021'!S59/'Tabell 4.1 DOK32021'!$S59*100</f>
        <v>100</v>
      </c>
      <c r="U53" s="97"/>
      <c r="V53" s="97"/>
      <c r="W53" s="97"/>
      <c r="X53" s="97"/>
      <c r="Y53" s="97"/>
      <c r="Z53" s="97"/>
      <c r="AA53" s="97"/>
      <c r="AB53" s="97"/>
      <c r="AC53" s="97"/>
      <c r="AD53" s="97"/>
      <c r="AE53" s="97"/>
      <c r="AF53" s="97"/>
      <c r="AG53" s="97"/>
      <c r="AH53" s="97"/>
      <c r="AI53" s="97"/>
      <c r="AJ53" s="97"/>
      <c r="AK53" s="97"/>
    </row>
    <row r="54" spans="1:38" ht="16.5" customHeight="1" x14ac:dyDescent="0.35">
      <c r="A54" s="466" t="s">
        <v>99</v>
      </c>
      <c r="B54" s="466"/>
      <c r="C54" s="100">
        <v>0.11799999999999999</v>
      </c>
      <c r="D54" s="101">
        <f>'Tabell 4.1 DOK32021'!D60/'Tabell 4.1 DOK32021'!$S60*100</f>
        <v>9.6437790397521947</v>
      </c>
      <c r="E54" s="101">
        <f>'Tabell 4.1 DOK32021'!E60/'Tabell 4.1 DOK32021'!$S60*100</f>
        <v>9.0862157976251936</v>
      </c>
      <c r="F54" s="101">
        <f>'Tabell 4.1 DOK32021'!F60/'Tabell 4.1 DOK32021'!$S60*100</f>
        <v>7.5477542591636553</v>
      </c>
      <c r="G54" s="101">
        <f>'Tabell 4.1 DOK32021'!G60/'Tabell 4.1 DOK32021'!$S60*100</f>
        <v>5.6066081569437269</v>
      </c>
      <c r="H54" s="101">
        <f>'Tabell 4.1 DOK32021'!H60/'Tabell 4.1 DOK32021'!$S60*100</f>
        <v>6.9850283944243685</v>
      </c>
      <c r="I54" s="101">
        <f>'Tabell 4.1 DOK32021'!I60/'Tabell 4.1 DOK32021'!$S60*100</f>
        <v>3.0924109447599379</v>
      </c>
      <c r="J54" s="101">
        <f>'Tabell 4.1 DOK32021'!J60/'Tabell 4.1 DOK32021'!$S60*100</f>
        <v>4.4346928239545687</v>
      </c>
      <c r="K54" s="101">
        <f>'Tabell 4.1 DOK32021'!K60/'Tabell 4.1 DOK32021'!$S60*100</f>
        <v>5.1781104801239026</v>
      </c>
      <c r="L54" s="101">
        <f>'Tabell 4.1 DOK32021'!L60/'Tabell 4.1 DOK32021'!$S60*100</f>
        <v>4.5585957666494581</v>
      </c>
      <c r="M54" s="101">
        <f>'Tabell 4.1 DOK32021'!M60/'Tabell 4.1 DOK32021'!$S60*100</f>
        <v>6.6649457924625706</v>
      </c>
      <c r="N54" s="101">
        <f>'Tabell 4.1 DOK32021'!N60/'Tabell 4.1 DOK32021'!$S60*100</f>
        <v>6.0712441920495612</v>
      </c>
      <c r="O54" s="101">
        <f>'Tabell 4.1 DOK32021'!O60/'Tabell 4.1 DOK32021'!$S60*100</f>
        <v>10.40268456375839</v>
      </c>
      <c r="P54" s="101">
        <f>'Tabell 4.1 DOK32021'!P60/'Tabell 4.1 DOK32021'!$S60*100</f>
        <v>7.9814145585957661</v>
      </c>
      <c r="Q54" s="101">
        <f>'Tabell 4.1 DOK32021'!Q60/'Tabell 4.1 DOK32021'!$S60*100</f>
        <v>6.2261228704181724</v>
      </c>
      <c r="R54" s="101">
        <f>'Tabell 4.1 DOK32021'!R60/'Tabell 4.1 DOK32021'!$S60*100</f>
        <v>6.5203923593185342</v>
      </c>
      <c r="S54" s="101">
        <f>'Tabell 4.1 DOK32021'!S60/'Tabell 4.1 DOK32021'!$S60*100</f>
        <v>100</v>
      </c>
      <c r="U54" s="97"/>
      <c r="V54" s="97"/>
      <c r="W54" s="97"/>
      <c r="X54" s="97"/>
      <c r="Y54" s="97"/>
      <c r="Z54" s="97"/>
      <c r="AA54" s="97"/>
      <c r="AB54" s="97"/>
      <c r="AC54" s="97"/>
      <c r="AD54" s="97"/>
      <c r="AE54" s="97"/>
      <c r="AF54" s="97"/>
      <c r="AG54" s="97"/>
      <c r="AH54" s="97"/>
      <c r="AI54" s="97"/>
      <c r="AJ54" s="97"/>
      <c r="AK54" s="97"/>
    </row>
    <row r="55" spans="1:38" ht="16.5" customHeight="1" x14ac:dyDescent="0.35">
      <c r="A55" s="466" t="s">
        <v>100</v>
      </c>
      <c r="B55" s="466"/>
      <c r="C55" s="100">
        <v>4.3999999999999997E-2</v>
      </c>
      <c r="D55" s="101">
        <f>'Tabell 4.1 DOK32021'!D61/'Tabell 4.1 DOK32021'!$S61*100</f>
        <v>7.9345850999394312</v>
      </c>
      <c r="E55" s="101">
        <f>'Tabell 4.1 DOK32021'!E61/'Tabell 4.1 DOK32021'!$S61*100</f>
        <v>5.0272562083585708</v>
      </c>
      <c r="F55" s="101">
        <f>'Tabell 4.1 DOK32021'!F61/'Tabell 4.1 DOK32021'!$S61*100</f>
        <v>2.5439127801332528</v>
      </c>
      <c r="G55" s="101">
        <f>'Tabell 4.1 DOK32021'!G61/'Tabell 4.1 DOK32021'!$S61*100</f>
        <v>2.1804966686856453</v>
      </c>
      <c r="H55" s="101">
        <f>'Tabell 4.1 DOK32021'!H61/'Tabell 4.1 DOK32021'!$S61*100</f>
        <v>4.3004239854633557</v>
      </c>
      <c r="I55" s="101">
        <f>'Tabell 4.1 DOK32021'!I61/'Tabell 4.1 DOK32021'!$S61*100</f>
        <v>4.3004239854633557</v>
      </c>
      <c r="J55" s="101">
        <f>'Tabell 4.1 DOK32021'!J61/'Tabell 4.1 DOK32021'!$S61*100</f>
        <v>5.693519079345851</v>
      </c>
      <c r="K55" s="101">
        <f>'Tabell 4.1 DOK32021'!K61/'Tabell 4.1 DOK32021'!$S61*100</f>
        <v>4.9666868564506359</v>
      </c>
      <c r="L55" s="101">
        <f>'Tabell 4.1 DOK32021'!L61/'Tabell 4.1 DOK32021'!$S61*100</f>
        <v>6.0569351907934585</v>
      </c>
      <c r="M55" s="101">
        <f>'Tabell 4.1 DOK32021'!M61/'Tabell 4.1 DOK32021'!$S61*100</f>
        <v>7.6317383403997576</v>
      </c>
      <c r="N55" s="101">
        <f>'Tabell 4.1 DOK32021'!N61/'Tabell 4.1 DOK32021'!$S61*100</f>
        <v>9.9939430648092067</v>
      </c>
      <c r="O55" s="101">
        <f>'Tabell 4.1 DOK32021'!O61/'Tabell 4.1 DOK32021'!$S61*100</f>
        <v>13.143549364021807</v>
      </c>
      <c r="P55" s="101">
        <f>'Tabell 4.1 DOK32021'!P61/'Tabell 4.1 DOK32021'!$S61*100</f>
        <v>7.2683222289521492</v>
      </c>
      <c r="Q55" s="101">
        <f>'Tabell 4.1 DOK32021'!Q61/'Tabell 4.1 DOK32021'!$S61*100</f>
        <v>7.2077528770442161</v>
      </c>
      <c r="R55" s="101">
        <f>'Tabell 4.1 DOK32021'!R61/'Tabell 4.1 DOK32021'!$S61*100</f>
        <v>11.75045427013931</v>
      </c>
      <c r="S55" s="101">
        <f>'Tabell 4.1 DOK32021'!S61/'Tabell 4.1 DOK32021'!$S61*100</f>
        <v>100</v>
      </c>
      <c r="U55" s="97"/>
      <c r="V55" s="97"/>
      <c r="W55" s="97"/>
      <c r="X55" s="97"/>
      <c r="Y55" s="97"/>
      <c r="Z55" s="97"/>
      <c r="AA55" s="97"/>
      <c r="AB55" s="97"/>
      <c r="AC55" s="97"/>
      <c r="AD55" s="97"/>
      <c r="AE55" s="97"/>
      <c r="AF55" s="97"/>
      <c r="AG55" s="97"/>
      <c r="AH55" s="97"/>
      <c r="AI55" s="97"/>
      <c r="AJ55" s="97"/>
      <c r="AK55" s="97"/>
    </row>
    <row r="56" spans="1:38" ht="16.5" customHeight="1" x14ac:dyDescent="0.35">
      <c r="A56" s="466" t="s">
        <v>101</v>
      </c>
      <c r="B56" s="466"/>
      <c r="C56" s="100">
        <v>2.4E-2</v>
      </c>
      <c r="D56" s="101">
        <f>'Tabell 4.1 DOK32021'!D62/'Tabell 4.1 DOK32021'!$S62*100</f>
        <v>9.9552119108203598</v>
      </c>
      <c r="E56" s="101">
        <f>'Tabell 4.1 DOK32021'!E62/'Tabell 4.1 DOK32021'!$S62*100</f>
        <v>9.3309173930801688</v>
      </c>
      <c r="F56" s="101">
        <f>'Tabell 4.1 DOK32021'!F62/'Tabell 4.1 DOK32021'!$S62*100</f>
        <v>7.5933926960139173</v>
      </c>
      <c r="G56" s="101">
        <f>'Tabell 4.1 DOK32021'!G62/'Tabell 4.1 DOK32021'!$S62*100</f>
        <v>4.8322705973800018</v>
      </c>
      <c r="H56" s="101">
        <f>'Tabell 4.1 DOK32021'!H62/'Tabell 4.1 DOK32021'!$S62*100</f>
        <v>7.0449766889574397</v>
      </c>
      <c r="I56" s="101">
        <f>'Tabell 4.1 DOK32021'!I62/'Tabell 4.1 DOK32021'!$S62*100</f>
        <v>4.2034955784288863</v>
      </c>
      <c r="J56" s="101">
        <f>'Tabell 4.1 DOK32021'!J62/'Tabell 4.1 DOK32021'!$S62*100</f>
        <v>5.4001453874931142</v>
      </c>
      <c r="K56" s="101">
        <f>'Tabell 4.1 DOK32021'!K62/'Tabell 4.1 DOK32021'!$S62*100</f>
        <v>5.3640785774214423</v>
      </c>
      <c r="L56" s="101">
        <f>'Tabell 4.1 DOK32021'!L62/'Tabell 4.1 DOK32021'!$S62*100</f>
        <v>5.0850306276025741</v>
      </c>
      <c r="M56" s="101">
        <f>'Tabell 4.1 DOK32021'!M62/'Tabell 4.1 DOK32021'!$S62*100</f>
        <v>6.3214321795099861</v>
      </c>
      <c r="N56" s="101">
        <f>'Tabell 4.1 DOK32021'!N62/'Tabell 4.1 DOK32021'!$S62*100</f>
        <v>5.499495595859341</v>
      </c>
      <c r="O56" s="101">
        <f>'Tabell 4.1 DOK32021'!O62/'Tabell 4.1 DOK32021'!$S62*100</f>
        <v>8.5751068767125158</v>
      </c>
      <c r="P56" s="101">
        <f>'Tabell 4.1 DOK32021'!P62/'Tabell 4.1 DOK32021'!$S62*100</f>
        <v>7.907503011576182</v>
      </c>
      <c r="Q56" s="101">
        <f>'Tabell 4.1 DOK32021'!Q62/'Tabell 4.1 DOK32021'!$S62*100</f>
        <v>6.7796505149864075</v>
      </c>
      <c r="R56" s="101">
        <f>'Tabell 4.1 DOK32021'!R62/'Tabell 4.1 DOK32021'!$S62*100</f>
        <v>6.1072923641576553</v>
      </c>
      <c r="S56" s="101">
        <f>'Tabell 4.1 DOK32021'!S62/'Tabell 4.1 DOK32021'!$S62*100</f>
        <v>100</v>
      </c>
      <c r="U56" s="97"/>
      <c r="V56" s="97"/>
      <c r="W56" s="97"/>
      <c r="X56" s="97"/>
      <c r="Y56" s="97"/>
      <c r="Z56" s="97"/>
      <c r="AA56" s="97"/>
      <c r="AB56" s="97"/>
      <c r="AC56" s="97"/>
      <c r="AD56" s="97"/>
      <c r="AE56" s="97"/>
      <c r="AF56" s="97"/>
      <c r="AG56" s="97"/>
      <c r="AH56" s="97"/>
      <c r="AI56" s="97"/>
      <c r="AJ56" s="97"/>
      <c r="AK56" s="97"/>
    </row>
    <row r="57" spans="1:38" ht="16.5" customHeight="1" x14ac:dyDescent="0.35">
      <c r="A57" s="466" t="s">
        <v>102</v>
      </c>
      <c r="B57" s="466"/>
      <c r="C57" s="100">
        <v>0.11799999999999999</v>
      </c>
      <c r="D57" s="101">
        <f>'Tabell 4.1 DOK32021'!D65/'Tabell 4.1 DOK32021'!$S65*100</f>
        <v>6.7435669920141965</v>
      </c>
      <c r="E57" s="101">
        <f>'Tabell 4.1 DOK32021'!E65/'Tabell 4.1 DOK32021'!$S65*100</f>
        <v>3.8154392191659272</v>
      </c>
      <c r="F57" s="101">
        <f>'Tabell 4.1 DOK32021'!F65/'Tabell 4.1 DOK32021'!$S65*100</f>
        <v>4.7914818101153509</v>
      </c>
      <c r="G57" s="101">
        <f>'Tabell 4.1 DOK32021'!G65/'Tabell 4.1 DOK32021'!$S65*100</f>
        <v>1.3309671694764862</v>
      </c>
      <c r="H57" s="101">
        <f>'Tabell 4.1 DOK32021'!H65/'Tabell 4.1 DOK32021'!$S65*100</f>
        <v>4.6140195208518193</v>
      </c>
      <c r="I57" s="101">
        <f>'Tabell 4.1 DOK32021'!I65/'Tabell 4.1 DOK32021'!$S65*100</f>
        <v>6.9210292812777281</v>
      </c>
      <c r="J57" s="101">
        <f>'Tabell 4.1 DOK32021'!J65/'Tabell 4.1 DOK32021'!$S65*100</f>
        <v>9.4942324755989347</v>
      </c>
      <c r="K57" s="101">
        <f>'Tabell 4.1 DOK32021'!K65/'Tabell 4.1 DOK32021'!$S65*100</f>
        <v>9.1393078970718715</v>
      </c>
      <c r="L57" s="101">
        <f>'Tabell 4.1 DOK32021'!L65/'Tabell 4.1 DOK32021'!$S65*100</f>
        <v>5.9449866903283048</v>
      </c>
      <c r="M57" s="101">
        <f>'Tabell 4.1 DOK32021'!M65/'Tabell 4.1 DOK32021'!$S65*100</f>
        <v>6.299911268855368</v>
      </c>
      <c r="N57" s="101">
        <f>'Tabell 4.1 DOK32021'!N65/'Tabell 4.1 DOK32021'!$S65*100</f>
        <v>7.4534161490683228</v>
      </c>
      <c r="O57" s="101">
        <f>'Tabell 4.1 DOK32021'!O65/'Tabell 4.1 DOK32021'!$S65*100</f>
        <v>8.9618456078083408</v>
      </c>
      <c r="P57" s="101">
        <f>'Tabell 4.1 DOK32021'!P65/'Tabell 4.1 DOK32021'!$S65*100</f>
        <v>6.7435669920141965</v>
      </c>
      <c r="Q57" s="101">
        <f>'Tabell 4.1 DOK32021'!Q65/'Tabell 4.1 DOK32021'!$S65*100</f>
        <v>6.7435669920141965</v>
      </c>
      <c r="R57" s="101">
        <f>'Tabell 4.1 DOK32021'!R65/'Tabell 4.1 DOK32021'!$S65*100</f>
        <v>11.002661934338953</v>
      </c>
      <c r="S57" s="101">
        <f>'Tabell 4.1 DOK32021'!S65/'Tabell 4.1 DOK32021'!$S65*100</f>
        <v>100</v>
      </c>
      <c r="U57" s="97"/>
      <c r="V57" s="97"/>
      <c r="W57" s="97"/>
      <c r="X57" s="97"/>
      <c r="Y57" s="97"/>
      <c r="Z57" s="97"/>
      <c r="AA57" s="97"/>
      <c r="AB57" s="97"/>
      <c r="AC57" s="97"/>
      <c r="AD57" s="97"/>
      <c r="AE57" s="97"/>
      <c r="AF57" s="97"/>
      <c r="AG57" s="97"/>
      <c r="AH57" s="97"/>
      <c r="AI57" s="97"/>
      <c r="AJ57" s="97"/>
      <c r="AK57" s="97"/>
    </row>
    <row r="58" spans="1:38" ht="16.5" customHeight="1" x14ac:dyDescent="0.35">
      <c r="A58" s="466" t="s">
        <v>103</v>
      </c>
      <c r="B58" s="466"/>
      <c r="C58" s="100">
        <v>8.7999999999999995E-2</v>
      </c>
      <c r="D58" s="101">
        <f>'Tabell 4.1 DOK32021'!D66/'Tabell 4.1 DOK32021'!$S66*100</f>
        <v>10.54080190433683</v>
      </c>
      <c r="E58" s="101">
        <f>'Tabell 4.1 DOK32021'!E66/'Tabell 4.1 DOK32021'!$S66*100</f>
        <v>10.592873614520567</v>
      </c>
      <c r="F58" s="101">
        <f>'Tabell 4.1 DOK32021'!F66/'Tabell 4.1 DOK32021'!$S66*100</f>
        <v>7.7810012645986761</v>
      </c>
      <c r="G58" s="101">
        <f>'Tabell 4.1 DOK32021'!G66/'Tabell 4.1 DOK32021'!$S66*100</f>
        <v>7.394182846090902</v>
      </c>
      <c r="H58" s="101">
        <f>'Tabell 4.1 DOK32021'!H66/'Tabell 4.1 DOK32021'!$S66*100</f>
        <v>7.6694190284906654</v>
      </c>
      <c r="I58" s="101">
        <f>'Tabell 4.1 DOK32021'!I66/'Tabell 4.1 DOK32021'!$S66*100</f>
        <v>2.8639440601056312</v>
      </c>
      <c r="J58" s="101">
        <f>'Tabell 4.1 DOK32021'!J66/'Tabell 4.1 DOK32021'!$S66*100</f>
        <v>4.6938927322770212</v>
      </c>
      <c r="K58" s="101">
        <f>'Tabell 4.1 DOK32021'!K66/'Tabell 4.1 DOK32021'!$S66*100</f>
        <v>5.7130104887301938</v>
      </c>
      <c r="L58" s="101">
        <f>'Tabell 4.1 DOK32021'!L66/'Tabell 4.1 DOK32021'!$S66*100</f>
        <v>4.3368295767313843</v>
      </c>
      <c r="M58" s="101">
        <f>'Tabell 4.1 DOK32021'!M66/'Tabell 4.1 DOK32021'!$S66*100</f>
        <v>5.2964368072602834</v>
      </c>
      <c r="N58" s="101">
        <f>'Tabell 4.1 DOK32021'!N66/'Tabell 4.1 DOK32021'!$S66*100</f>
        <v>5.5939894368816478</v>
      </c>
      <c r="O58" s="101">
        <f>'Tabell 4.1 DOK32021'!O66/'Tabell 4.1 DOK32021'!$S66*100</f>
        <v>8.8521907312355879</v>
      </c>
      <c r="P58" s="101">
        <f>'Tabell 4.1 DOK32021'!P66/'Tabell 4.1 DOK32021'!$S66*100</f>
        <v>6.7544446924049693</v>
      </c>
      <c r="Q58" s="101">
        <f>'Tabell 4.1 DOK32021'!Q66/'Tabell 4.1 DOK32021'!$S66*100</f>
        <v>5.3931414118872274</v>
      </c>
      <c r="R58" s="101">
        <f>'Tabell 4.1 DOK32021'!R66/'Tabell 4.1 DOK32021'!$S66*100</f>
        <v>6.5238414044484117</v>
      </c>
      <c r="S58" s="101">
        <f>'Tabell 4.1 DOK32021'!S66/'Tabell 4.1 DOK32021'!$S66*100</f>
        <v>100</v>
      </c>
      <c r="U58" s="97"/>
      <c r="V58" s="97"/>
      <c r="W58" s="97"/>
      <c r="X58" s="97"/>
      <c r="Y58" s="97"/>
      <c r="Z58" s="97"/>
      <c r="AA58" s="97"/>
      <c r="AB58" s="97"/>
      <c r="AC58" s="97"/>
      <c r="AD58" s="97"/>
      <c r="AE58" s="97"/>
      <c r="AF58" s="97"/>
      <c r="AG58" s="97"/>
      <c r="AH58" s="97"/>
      <c r="AI58" s="97"/>
      <c r="AJ58" s="97"/>
      <c r="AK58" s="97"/>
    </row>
    <row r="59" spans="1:38" ht="16.5" customHeight="1" x14ac:dyDescent="0.35">
      <c r="A59" s="466" t="s">
        <v>104</v>
      </c>
      <c r="B59" s="466"/>
      <c r="C59" s="100">
        <v>4.8000000000000001E-2</v>
      </c>
      <c r="D59" s="101">
        <f>'Tabell 4.1 DOK32021'!D67/'Tabell 4.1 DOK32021'!$S67*100</f>
        <v>7.6263962015078954</v>
      </c>
      <c r="E59" s="101">
        <f>'Tabell 4.1 DOK32021'!E67/'Tabell 4.1 DOK32021'!$S67*100</f>
        <v>7.287515826368705</v>
      </c>
      <c r="F59" s="101">
        <f>'Tabell 4.1 DOK32021'!F67/'Tabell 4.1 DOK32021'!$S67*100</f>
        <v>7.1925742879788253</v>
      </c>
      <c r="G59" s="101">
        <f>'Tabell 4.1 DOK32021'!G67/'Tabell 4.1 DOK32021'!$S67*100</f>
        <v>4.5193058201239973</v>
      </c>
      <c r="H59" s="101">
        <f>'Tabell 4.1 DOK32021'!H67/'Tabell 4.1 DOK32021'!$S67*100</f>
        <v>8.5430371408858115</v>
      </c>
      <c r="I59" s="101">
        <f>'Tabell 4.1 DOK32021'!I67/'Tabell 4.1 DOK32021'!$S67*100</f>
        <v>6.0094697424555488</v>
      </c>
      <c r="J59" s="101">
        <f>'Tabell 4.1 DOK32021'!J67/'Tabell 4.1 DOK32021'!$S67*100</f>
        <v>7.0265705837932178</v>
      </c>
      <c r="K59" s="101">
        <f>'Tabell 4.1 DOK32021'!K67/'Tabell 4.1 DOK32021'!$S67*100</f>
        <v>5.5576181967405649</v>
      </c>
      <c r="L59" s="101">
        <f>'Tabell 4.1 DOK32021'!L67/'Tabell 4.1 DOK32021'!$S67*100</f>
        <v>4.7065676806558265</v>
      </c>
      <c r="M59" s="101">
        <f>'Tabell 4.1 DOK32021'!M67/'Tabell 4.1 DOK32021'!$S67*100</f>
        <v>5.7198149098444615</v>
      </c>
      <c r="N59" s="101">
        <f>'Tabell 4.1 DOK32021'!N67/'Tabell 4.1 DOK32021'!$S67*100</f>
        <v>6.2833617163897282</v>
      </c>
      <c r="O59" s="101">
        <f>'Tabell 4.1 DOK32021'!O67/'Tabell 4.1 DOK32021'!$S67*100</f>
        <v>9.6452468752065457</v>
      </c>
      <c r="P59" s="101">
        <f>'Tabell 4.1 DOK32021'!P67/'Tabell 4.1 DOK32021'!$S67*100</f>
        <v>7.2377354243066847</v>
      </c>
      <c r="Q59" s="101">
        <f>'Tabell 4.1 DOK32021'!Q67/'Tabell 4.1 DOK32021'!$S67*100</f>
        <v>7.5844430224122545</v>
      </c>
      <c r="R59" s="101">
        <f>'Tabell 4.1 DOK32021'!R67/'Tabell 4.1 DOK32021'!$S67*100</f>
        <v>5.0603425713299259</v>
      </c>
      <c r="S59" s="101">
        <f>'Tabell 4.1 DOK32021'!S67/'Tabell 4.1 DOK32021'!$S67*100</f>
        <v>100</v>
      </c>
      <c r="U59" s="97"/>
      <c r="V59" s="97"/>
      <c r="W59" s="97"/>
      <c r="X59" s="97"/>
      <c r="Y59" s="97"/>
      <c r="Z59" s="97"/>
      <c r="AA59" s="97"/>
      <c r="AB59" s="97"/>
      <c r="AC59" s="97"/>
      <c r="AD59" s="97"/>
      <c r="AE59" s="97"/>
      <c r="AF59" s="97"/>
      <c r="AG59" s="97"/>
      <c r="AH59" s="97"/>
      <c r="AI59" s="97"/>
      <c r="AJ59" s="97"/>
      <c r="AK59" s="97"/>
    </row>
    <row r="60" spans="1:38" ht="16.5" customHeight="1" x14ac:dyDescent="0.35">
      <c r="A60" s="466" t="s">
        <v>105</v>
      </c>
      <c r="B60" s="466"/>
      <c r="C60" s="100">
        <v>3.7999999999999999E-2</v>
      </c>
      <c r="D60" s="101">
        <f>'Tabell 4.1 DOK32021'!D71/'Tabell 4.1 DOK32021'!$S71*100</f>
        <v>6.5427104403298593</v>
      </c>
      <c r="E60" s="101">
        <f>'Tabell 4.1 DOK32021'!E71/'Tabell 4.1 DOK32021'!$S71*100</f>
        <v>6.021471915357087</v>
      </c>
      <c r="F60" s="101">
        <f>'Tabell 4.1 DOK32021'!F71/'Tabell 4.1 DOK32021'!$S71*100</f>
        <v>5.7647424926093045</v>
      </c>
      <c r="G60" s="101">
        <f>'Tabell 4.1 DOK32021'!G71/'Tabell 4.1 DOK32021'!$S71*100</f>
        <v>5.4691146724754942</v>
      </c>
      <c r="H60" s="101">
        <f>'Tabell 4.1 DOK32021'!H71/'Tabell 4.1 DOK32021'!$S71*100</f>
        <v>11.004356620507236</v>
      </c>
      <c r="I60" s="101">
        <f>'Tabell 4.1 DOK32021'!I71/'Tabell 4.1 DOK32021'!$S71*100</f>
        <v>6.620507235101913</v>
      </c>
      <c r="J60" s="101">
        <f>'Tabell 4.1 DOK32021'!J71/'Tabell 4.1 DOK32021'!$S71*100</f>
        <v>7.96250194491987</v>
      </c>
      <c r="K60" s="101">
        <f>'Tabell 4.1 DOK32021'!K71/'Tabell 4.1 DOK32021'!$S71*100</f>
        <v>6.7955500233390378</v>
      </c>
      <c r="L60" s="101">
        <f>'Tabell 4.1 DOK32021'!L71/'Tabell 4.1 DOK32021'!$S71*100</f>
        <v>4.2632643535086352</v>
      </c>
      <c r="M60" s="101">
        <f>'Tabell 4.1 DOK32021'!M71/'Tabell 4.1 DOK32021'!$S71*100</f>
        <v>4.6950365644935426</v>
      </c>
      <c r="N60" s="101">
        <f>'Tabell 4.1 DOK32021'!N71/'Tabell 4.1 DOK32021'!$S71*100</f>
        <v>5.3874280379648356</v>
      </c>
      <c r="O60" s="101">
        <f>'Tabell 4.1 DOK32021'!O71/'Tabell 4.1 DOK32021'!$S71*100</f>
        <v>8.6510035786525599</v>
      </c>
      <c r="P60" s="101">
        <f>'Tabell 4.1 DOK32021'!P71/'Tabell 4.1 DOK32021'!$S71*100</f>
        <v>7.6163062081842234</v>
      </c>
      <c r="Q60" s="101">
        <f>'Tabell 4.1 DOK32021'!Q71/'Tabell 4.1 DOK32021'!$S71*100</f>
        <v>8.316477361132721</v>
      </c>
      <c r="R60" s="101">
        <f>'Tabell 4.1 DOK32021'!R71/'Tabell 4.1 DOK32021'!$S71*100</f>
        <v>4.8895285514236813</v>
      </c>
      <c r="S60" s="101">
        <f>'Tabell 4.1 DOK32021'!S71/'Tabell 4.1 DOK32021'!$S71*100</f>
        <v>100</v>
      </c>
      <c r="U60" s="97"/>
      <c r="V60" s="97"/>
      <c r="W60" s="97"/>
      <c r="X60" s="97"/>
      <c r="Y60" s="97"/>
      <c r="Z60" s="97"/>
      <c r="AA60" s="97"/>
      <c r="AB60" s="97"/>
      <c r="AC60" s="97"/>
      <c r="AD60" s="97"/>
      <c r="AE60" s="97"/>
      <c r="AF60" s="97"/>
      <c r="AG60" s="97"/>
      <c r="AH60" s="97"/>
      <c r="AI60" s="97"/>
      <c r="AJ60" s="97"/>
      <c r="AK60" s="97"/>
    </row>
    <row r="61" spans="1:38" ht="16.5" customHeight="1" x14ac:dyDescent="0.35">
      <c r="A61" s="466" t="s">
        <v>106</v>
      </c>
      <c r="B61" s="466"/>
      <c r="C61" s="100">
        <v>0.13300000000000001</v>
      </c>
      <c r="D61" s="101">
        <f>'Tabell 4.1 DOK32021'!D74/'Tabell 4.1 DOK32021'!$S74*100</f>
        <v>3.3112582781456954</v>
      </c>
      <c r="E61" s="101">
        <f>'Tabell 4.1 DOK32021'!E74/'Tabell 4.1 DOK32021'!$S74*100</f>
        <v>2.9284889725985783</v>
      </c>
      <c r="F61" s="101">
        <f>'Tabell 4.1 DOK32021'!F74/'Tabell 4.1 DOK32021'!$S74*100</f>
        <v>3.025700224801021</v>
      </c>
      <c r="G61" s="101">
        <f>'Tabell 4.1 DOK32021'!G74/'Tabell 4.1 DOK32021'!$S74*100</f>
        <v>3.3294853879336532</v>
      </c>
      <c r="H61" s="101">
        <f>'Tabell 4.1 DOK32021'!H74/'Tabell 4.1 DOK32021'!$S74*100</f>
        <v>9.9398505376997388</v>
      </c>
      <c r="I61" s="101">
        <f>'Tabell 4.1 DOK32021'!I74/'Tabell 4.1 DOK32021'!$S74*100</f>
        <v>7.8619600218725312</v>
      </c>
      <c r="J61" s="101">
        <f>'Tabell 4.1 DOK32021'!J74/'Tabell 4.1 DOK32021'!$S74*100</f>
        <v>10.122121635579319</v>
      </c>
      <c r="K61" s="101">
        <f>'Tabell 4.1 DOK32021'!K74/'Tabell 4.1 DOK32021'!$S74*100</f>
        <v>9.2532960690199886</v>
      </c>
      <c r="L61" s="101">
        <f>'Tabell 4.1 DOK32021'!L74/'Tabell 4.1 DOK32021'!$S74*100</f>
        <v>4.6965186220305002</v>
      </c>
      <c r="M61" s="101">
        <f>'Tabell 4.1 DOK32021'!M74/'Tabell 4.1 DOK32021'!$S74*100</f>
        <v>4.7511999513943737</v>
      </c>
      <c r="N61" s="101">
        <f>'Tabell 4.1 DOK32021'!N74/'Tabell 4.1 DOK32021'!$S74*100</f>
        <v>5.9116592745610301</v>
      </c>
      <c r="O61" s="101">
        <f>'Tabell 4.1 DOK32021'!O74/'Tabell 4.1 DOK32021'!$S74*100</f>
        <v>7.8072786925086586</v>
      </c>
      <c r="P61" s="101">
        <f>'Tabell 4.1 DOK32021'!P74/'Tabell 4.1 DOK32021'!$S74*100</f>
        <v>12.582781456953644</v>
      </c>
      <c r="Q61" s="101">
        <f>'Tabell 4.1 DOK32021'!Q74/'Tabell 4.1 DOK32021'!$S74*100</f>
        <v>11.057779938027828</v>
      </c>
      <c r="R61" s="101">
        <f>'Tabell 4.1 DOK32021'!R74/'Tabell 4.1 DOK32021'!$S74*100</f>
        <v>3.4206209368734433</v>
      </c>
      <c r="S61" s="101">
        <f>'Tabell 4.1 DOK32021'!S74/'Tabell 4.1 DOK32021'!$S74*100</f>
        <v>100</v>
      </c>
      <c r="U61" s="97"/>
      <c r="V61" s="97"/>
      <c r="W61" s="97"/>
      <c r="X61" s="97"/>
      <c r="Y61" s="97"/>
      <c r="Z61" s="97"/>
      <c r="AA61" s="97"/>
      <c r="AB61" s="97"/>
      <c r="AC61" s="97"/>
      <c r="AD61" s="97"/>
      <c r="AE61" s="97"/>
      <c r="AF61" s="97"/>
      <c r="AG61" s="97"/>
      <c r="AH61" s="97"/>
      <c r="AI61" s="97"/>
      <c r="AJ61" s="97"/>
      <c r="AK61" s="97"/>
    </row>
    <row r="62" spans="1:38" ht="16.5" customHeight="1" x14ac:dyDescent="0.35">
      <c r="A62" s="466" t="s">
        <v>107</v>
      </c>
      <c r="B62" s="466"/>
      <c r="C62" s="100">
        <v>7.3999999999999996E-2</v>
      </c>
      <c r="D62" s="101">
        <f>'Tabell 4.1 DOK32021'!D77/'Tabell 4.1 DOK32021'!$S77*100</f>
        <v>3.7413304679105206</v>
      </c>
      <c r="E62" s="101">
        <f>'Tabell 4.1 DOK32021'!E77/'Tabell 4.1 DOK32021'!$S77*100</f>
        <v>3.4189704014848101</v>
      </c>
      <c r="F62" s="101">
        <f>'Tabell 4.1 DOK32021'!F77/'Tabell 4.1 DOK32021'!$S77*100</f>
        <v>3.8780892839699135</v>
      </c>
      <c r="G62" s="101">
        <f>'Tabell 4.1 DOK32021'!G77/'Tabell 4.1 DOK32021'!$S77*100</f>
        <v>3.6534140861580542</v>
      </c>
      <c r="H62" s="101">
        <f>'Tabell 4.1 DOK32021'!H77/'Tabell 4.1 DOK32021'!$S77*100</f>
        <v>10.247142717593045</v>
      </c>
      <c r="I62" s="101">
        <f>'Tabell 4.1 DOK32021'!I77/'Tabell 4.1 DOK32021'!$S77*100</f>
        <v>7.101689948227019</v>
      </c>
      <c r="J62" s="101">
        <f>'Tabell 4.1 DOK32021'!J77/'Tabell 4.1 DOK32021'!$S77*100</f>
        <v>9.094461267949594</v>
      </c>
      <c r="K62" s="101">
        <f>'Tabell 4.1 DOK32021'!K77/'Tabell 4.1 DOK32021'!$S77*100</f>
        <v>8.2739083715932402</v>
      </c>
      <c r="L62" s="101">
        <f>'Tabell 4.1 DOK32021'!L77/'Tabell 4.1 DOK32021'!$S77*100</f>
        <v>5.0503077073361338</v>
      </c>
      <c r="M62" s="101">
        <f>'Tabell 4.1 DOK32021'!M77/'Tabell 4.1 DOK32021'!$S77*100</f>
        <v>5.0796131679202894</v>
      </c>
      <c r="N62" s="101">
        <f>'Tabell 4.1 DOK32021'!N77/'Tabell 4.1 DOK32021'!$S77*100</f>
        <v>5.5582690241281627</v>
      </c>
      <c r="O62" s="101">
        <f>'Tabell 4.1 DOK32021'!O77/'Tabell 4.1 DOK32021'!$S77*100</f>
        <v>8.3325192927615515</v>
      </c>
      <c r="P62" s="101">
        <f>'Tabell 4.1 DOK32021'!P77/'Tabell 4.1 DOK32021'!$S77*100</f>
        <v>13.060466933671973</v>
      </c>
      <c r="Q62" s="101">
        <f>'Tabell 4.1 DOK32021'!Q77/'Tabell 4.1 DOK32021'!$S77*100</f>
        <v>10.237374230731659</v>
      </c>
      <c r="R62" s="101">
        <f>'Tabell 4.1 DOK32021'!R77/'Tabell 4.1 DOK32021'!$S77*100</f>
        <v>3.2724430985640325</v>
      </c>
      <c r="S62" s="101">
        <f>'Tabell 4.1 DOK32021'!S77/'Tabell 4.1 DOK32021'!$S77*100</f>
        <v>100</v>
      </c>
      <c r="U62" s="97"/>
      <c r="V62" s="97"/>
      <c r="W62" s="97"/>
      <c r="X62" s="97"/>
      <c r="Y62" s="97"/>
      <c r="Z62" s="97"/>
      <c r="AA62" s="97"/>
      <c r="AB62" s="97"/>
      <c r="AC62" s="97"/>
      <c r="AD62" s="97"/>
      <c r="AE62" s="97"/>
      <c r="AF62" s="97"/>
      <c r="AG62" s="97"/>
      <c r="AH62" s="97"/>
      <c r="AI62" s="97"/>
      <c r="AJ62" s="97"/>
      <c r="AK62" s="97"/>
    </row>
    <row r="63" spans="1:38" ht="16.5" customHeight="1" x14ac:dyDescent="0.35">
      <c r="A63" s="466" t="s">
        <v>108</v>
      </c>
      <c r="B63" s="466"/>
      <c r="C63" s="100">
        <v>0.16500000000000001</v>
      </c>
      <c r="D63" s="101">
        <f>'Tabell 4.1 DOK32021'!D80/'Tabell 4.1 DOK32021'!$S80*100</f>
        <v>3.6655683690280063</v>
      </c>
      <c r="E63" s="101">
        <f>'Tabell 4.1 DOK32021'!E80/'Tabell 4.1 DOK32021'!$S80*100</f>
        <v>3.5420098846787478</v>
      </c>
      <c r="F63" s="101">
        <f>'Tabell 4.1 DOK32021'!F80/'Tabell 4.1 DOK32021'!$S80*100</f>
        <v>3.3154859967051071</v>
      </c>
      <c r="G63" s="101">
        <f>'Tabell 4.1 DOK32021'!G80/'Tabell 4.1 DOK32021'!$S80*100</f>
        <v>3.5626029654036246</v>
      </c>
      <c r="H63" s="101">
        <f>'Tabell 4.1 DOK32021'!H80/'Tabell 4.1 DOK32021'!$S80*100</f>
        <v>9.1433278418451405</v>
      </c>
      <c r="I63" s="101">
        <f>'Tabell 4.1 DOK32021'!I80/'Tabell 4.1 DOK32021'!$S80*100</f>
        <v>8.1342668863261949</v>
      </c>
      <c r="J63" s="101">
        <f>'Tabell 4.1 DOK32021'!J80/'Tabell 4.1 DOK32021'!$S80*100</f>
        <v>10.214168039538714</v>
      </c>
      <c r="K63" s="101">
        <f>'Tabell 4.1 DOK32021'!K80/'Tabell 4.1 DOK32021'!$S80*100</f>
        <v>9.5140032948929161</v>
      </c>
      <c r="L63" s="101">
        <f>'Tabell 4.1 DOK32021'!L80/'Tabell 4.1 DOK32021'!$S80*100</f>
        <v>5.7660626029654036</v>
      </c>
      <c r="M63" s="101">
        <f>'Tabell 4.1 DOK32021'!M80/'Tabell 4.1 DOK32021'!$S80*100</f>
        <v>4.2421746293245475</v>
      </c>
      <c r="N63" s="101">
        <f>'Tabell 4.1 DOK32021'!N80/'Tabell 4.1 DOK32021'!$S80*100</f>
        <v>3.7891268533772648</v>
      </c>
      <c r="O63" s="101">
        <f>'Tabell 4.1 DOK32021'!O80/'Tabell 4.1 DOK32021'!$S80*100</f>
        <v>6.7339373970345964</v>
      </c>
      <c r="P63" s="101">
        <f>'Tabell 4.1 DOK32021'!P80/'Tabell 4.1 DOK32021'!$S80*100</f>
        <v>12.644151565074136</v>
      </c>
      <c r="Q63" s="101">
        <f>'Tabell 4.1 DOK32021'!Q80/'Tabell 4.1 DOK32021'!$S80*100</f>
        <v>13.200164744645798</v>
      </c>
      <c r="R63" s="101">
        <f>'Tabell 4.1 DOK32021'!R80/'Tabell 4.1 DOK32021'!$S80*100</f>
        <v>2.5329489291598022</v>
      </c>
      <c r="S63" s="101">
        <f>'Tabell 4.1 DOK32021'!S80/'Tabell 4.1 DOK32021'!$S80*100</f>
        <v>100</v>
      </c>
      <c r="U63" s="97"/>
      <c r="V63" s="97"/>
      <c r="W63" s="97"/>
      <c r="X63" s="97"/>
      <c r="Y63" s="97"/>
      <c r="Z63" s="97"/>
      <c r="AA63" s="97"/>
      <c r="AB63" s="97"/>
      <c r="AC63" s="97"/>
      <c r="AD63" s="97"/>
      <c r="AE63" s="97"/>
      <c r="AF63" s="97"/>
      <c r="AG63" s="97"/>
      <c r="AH63" s="97"/>
      <c r="AI63" s="97"/>
      <c r="AJ63" s="97"/>
      <c r="AK63" s="97"/>
    </row>
    <row r="64" spans="1:38" ht="16.5" customHeight="1" x14ac:dyDescent="0.35">
      <c r="A64" s="466" t="s">
        <v>109</v>
      </c>
      <c r="B64" s="466"/>
      <c r="C64" s="100">
        <v>7.1999999999999995E-2</v>
      </c>
      <c r="D64" s="101">
        <f>'Tabell 4.1 DOK32021'!D83/'Tabell 4.1 DOK32021'!$S83*100</f>
        <v>6.4462209302325588</v>
      </c>
      <c r="E64" s="101">
        <f>'Tabell 4.1 DOK32021'!E83/'Tabell 4.1 DOK32021'!$S83*100</f>
        <v>5.8139534883720927</v>
      </c>
      <c r="F64" s="101">
        <f>'Tabell 4.1 DOK32021'!F83/'Tabell 4.1 DOK32021'!$S83*100</f>
        <v>5.3197674418604652</v>
      </c>
      <c r="G64" s="101">
        <f>'Tabell 4.1 DOK32021'!G83/'Tabell 4.1 DOK32021'!$S83*100</f>
        <v>2.4927325581395348</v>
      </c>
      <c r="H64" s="101">
        <f>'Tabell 4.1 DOK32021'!H83/'Tabell 4.1 DOK32021'!$S83*100</f>
        <v>3.9171511627906974</v>
      </c>
      <c r="I64" s="101">
        <f>'Tabell 4.1 DOK32021'!I83/'Tabell 4.1 DOK32021'!$S83*100</f>
        <v>2.2965116279069768</v>
      </c>
      <c r="J64" s="101">
        <f>'Tabell 4.1 DOK32021'!J83/'Tabell 4.1 DOK32021'!$S83*100</f>
        <v>3.1177325581395348</v>
      </c>
      <c r="K64" s="101">
        <f>'Tabell 4.1 DOK32021'!K83/'Tabell 4.1 DOK32021'!$S83*100</f>
        <v>4.6438953488372094</v>
      </c>
      <c r="L64" s="101">
        <f>'Tabell 4.1 DOK32021'!L83/'Tabell 4.1 DOK32021'!$S83*100</f>
        <v>5.8720930232558137</v>
      </c>
      <c r="M64" s="101">
        <f>'Tabell 4.1 DOK32021'!M83/'Tabell 4.1 DOK32021'!$S83*100</f>
        <v>8.6700581395348841</v>
      </c>
      <c r="N64" s="101">
        <f>'Tabell 4.1 DOK32021'!N83/'Tabell 4.1 DOK32021'!$S83*100</f>
        <v>10.9375</v>
      </c>
      <c r="O64" s="101">
        <f>'Tabell 4.1 DOK32021'!O83/'Tabell 4.1 DOK32021'!$S83*100</f>
        <v>13.975290697674419</v>
      </c>
      <c r="P64" s="101">
        <f>'Tabell 4.1 DOK32021'!P83/'Tabell 4.1 DOK32021'!$S83*100</f>
        <v>12.005813953488371</v>
      </c>
      <c r="Q64" s="101">
        <f>'Tabell 4.1 DOK32021'!Q83/'Tabell 4.1 DOK32021'!$S83*100</f>
        <v>7.6017441860465125</v>
      </c>
      <c r="R64" s="101">
        <f>'Tabell 4.1 DOK32021'!R83/'Tabell 4.1 DOK32021'!$S83*100</f>
        <v>6.8895348837209296</v>
      </c>
      <c r="S64" s="101">
        <f>'Tabell 4.1 DOK32021'!S83/'Tabell 4.1 DOK32021'!$S83*100</f>
        <v>100</v>
      </c>
      <c r="U64" s="97"/>
      <c r="V64" s="97"/>
      <c r="W64" s="97"/>
      <c r="X64" s="97"/>
      <c r="Y64" s="97"/>
      <c r="Z64" s="97"/>
      <c r="AA64" s="97"/>
      <c r="AB64" s="97"/>
      <c r="AC64" s="97"/>
      <c r="AD64" s="97"/>
      <c r="AE64" s="97"/>
      <c r="AF64" s="97"/>
      <c r="AG64" s="97"/>
      <c r="AH64" s="97"/>
      <c r="AI64" s="97"/>
      <c r="AJ64" s="97"/>
      <c r="AK64" s="97"/>
    </row>
    <row r="65" spans="1:38" ht="16.5" customHeight="1" x14ac:dyDescent="0.35">
      <c r="A65" s="466" t="s">
        <v>56</v>
      </c>
      <c r="B65" s="466"/>
      <c r="C65" s="100">
        <v>0.01</v>
      </c>
      <c r="D65" s="101">
        <f>'Tabell 4.1 DOK32021'!D84/'Tabell 4.1 DOK32021'!$S84*100</f>
        <v>5.9101654846335698</v>
      </c>
      <c r="E65" s="101">
        <f>'Tabell 4.1 DOK32021'!E84/'Tabell 4.1 DOK32021'!$S84*100</f>
        <v>4.1371158392434983</v>
      </c>
      <c r="F65" s="101">
        <f>'Tabell 4.1 DOK32021'!F84/'Tabell 4.1 DOK32021'!$S84*100</f>
        <v>4.1371158392434983</v>
      </c>
      <c r="G65" s="101">
        <f>'Tabell 4.1 DOK32021'!G84/'Tabell 4.1 DOK32021'!$S84*100</f>
        <v>4.0780141843971638</v>
      </c>
      <c r="H65" s="101">
        <f>'Tabell 4.1 DOK32021'!H84/'Tabell 4.1 DOK32021'!$S84*100</f>
        <v>9.456264775413711</v>
      </c>
      <c r="I65" s="101">
        <f>'Tabell 4.1 DOK32021'!I84/'Tabell 4.1 DOK32021'!$S84*100</f>
        <v>7.4468085106382977</v>
      </c>
      <c r="J65" s="101">
        <f>'Tabell 4.1 DOK32021'!J84/'Tabell 4.1 DOK32021'!$S84*100</f>
        <v>8.2742316784869967</v>
      </c>
      <c r="K65" s="101">
        <f>'Tabell 4.1 DOK32021'!K84/'Tabell 4.1 DOK32021'!$S84*100</f>
        <v>6.7375886524822697</v>
      </c>
      <c r="L65" s="101">
        <f>'Tabell 4.1 DOK32021'!L84/'Tabell 4.1 DOK32021'!$S84*100</f>
        <v>4.6099290780141837</v>
      </c>
      <c r="M65" s="101">
        <f>'Tabell 4.1 DOK32021'!M84/'Tabell 4.1 DOK32021'!$S84*100</f>
        <v>5.9101654846335698</v>
      </c>
      <c r="N65" s="101">
        <f>'Tabell 4.1 DOK32021'!N84/'Tabell 4.1 DOK32021'!$S84*100</f>
        <v>6.6784869976359333</v>
      </c>
      <c r="O65" s="101">
        <f>'Tabell 4.1 DOK32021'!O84/'Tabell 4.1 DOK32021'!$S84*100</f>
        <v>8.4515366430260048</v>
      </c>
      <c r="P65" s="101">
        <f>'Tabell 4.1 DOK32021'!P84/'Tabell 4.1 DOK32021'!$S84*100</f>
        <v>9.5153664302600465</v>
      </c>
      <c r="Q65" s="101">
        <f>'Tabell 4.1 DOK32021'!Q84/'Tabell 4.1 DOK32021'!$S84*100</f>
        <v>9.2789598108747047</v>
      </c>
      <c r="R65" s="101">
        <f>'Tabell 4.1 DOK32021'!R84/'Tabell 4.1 DOK32021'!$S84*100</f>
        <v>5.378250591016549</v>
      </c>
      <c r="S65" s="101">
        <f>'Tabell 4.1 DOK32021'!S84/'Tabell 4.1 DOK32021'!$S84*100</f>
        <v>100</v>
      </c>
      <c r="U65" s="97"/>
      <c r="V65" s="97"/>
      <c r="W65" s="97"/>
      <c r="X65" s="97"/>
      <c r="Y65" s="97"/>
      <c r="Z65" s="97"/>
      <c r="AA65" s="97"/>
      <c r="AB65" s="97"/>
      <c r="AC65" s="97"/>
      <c r="AD65" s="97"/>
      <c r="AE65" s="97"/>
      <c r="AF65" s="97"/>
      <c r="AG65" s="97"/>
      <c r="AH65" s="97"/>
      <c r="AI65" s="97"/>
      <c r="AJ65" s="97"/>
      <c r="AK65" s="97"/>
    </row>
    <row r="66" spans="1:38" ht="16.5" customHeight="1" x14ac:dyDescent="0.35">
      <c r="A66" s="466" t="s">
        <v>57</v>
      </c>
      <c r="B66" s="466"/>
      <c r="C66" s="100">
        <v>0.01</v>
      </c>
      <c r="D66" s="101">
        <f>'Tabell 4.1 DOK32021'!D85/'Tabell 4.1 DOK32021'!$S85*100</f>
        <v>4.3329026005491844</v>
      </c>
      <c r="E66" s="101">
        <f>'Tabell 4.1 DOK32021'!E85/'Tabell 4.1 DOK32021'!$S85*100</f>
        <v>3.811985139718947</v>
      </c>
      <c r="F66" s="101">
        <f>'Tabell 4.1 DOK32021'!F85/'Tabell 4.1 DOK32021'!$S85*100</f>
        <v>3.9089000161524794</v>
      </c>
      <c r="G66" s="101">
        <f>'Tabell 4.1 DOK32021'!G85/'Tabell 4.1 DOK32021'!$S85*100</f>
        <v>3.8160232595703438</v>
      </c>
      <c r="H66" s="101">
        <f>'Tabell 4.1 DOK32021'!H85/'Tabell 4.1 DOK32021'!$S85*100</f>
        <v>10.256824422548862</v>
      </c>
      <c r="I66" s="101">
        <f>'Tabell 4.1 DOK32021'!I85/'Tabell 4.1 DOK32021'!$S85*100</f>
        <v>7.9995154256178331</v>
      </c>
      <c r="J66" s="101">
        <f>'Tabell 4.1 DOK32021'!J85/'Tabell 4.1 DOK32021'!$S85*100</f>
        <v>9.7278307220158293</v>
      </c>
      <c r="K66" s="101">
        <f>'Tabell 4.1 DOK32021'!K85/'Tabell 4.1 DOK32021'!$S85*100</f>
        <v>8.1691164593765144</v>
      </c>
      <c r="L66" s="101">
        <f>'Tabell 4.1 DOK32021'!L85/'Tabell 4.1 DOK32021'!$S85*100</f>
        <v>4.3207882409949923</v>
      </c>
      <c r="M66" s="101">
        <f>'Tabell 4.1 DOK32021'!M85/'Tabell 4.1 DOK32021'!$S85*100</f>
        <v>4.6155709901469875</v>
      </c>
      <c r="N66" s="101">
        <f>'Tabell 4.1 DOK32021'!N85/'Tabell 4.1 DOK32021'!$S85*100</f>
        <v>6.0491035373929902</v>
      </c>
      <c r="O66" s="101">
        <f>'Tabell 4.1 DOK32021'!O85/'Tabell 4.1 DOK32021'!$S85*100</f>
        <v>8.3669843320949759</v>
      </c>
      <c r="P66" s="101">
        <f>'Tabell 4.1 DOK32021'!P85/'Tabell 4.1 DOK32021'!$S85*100</f>
        <v>10.131642707155548</v>
      </c>
      <c r="Q66" s="101">
        <f>'Tabell 4.1 DOK32021'!Q85/'Tabell 4.1 DOK32021'!$S85*100</f>
        <v>10.313358100468422</v>
      </c>
      <c r="R66" s="101">
        <f>'Tabell 4.1 DOK32021'!R85/'Tabell 4.1 DOK32021'!$S85*100</f>
        <v>4.1794540461960912</v>
      </c>
      <c r="S66" s="101">
        <f>'Tabell 4.1 DOK32021'!S85/'Tabell 4.1 DOK32021'!$S85*100</f>
        <v>100</v>
      </c>
      <c r="U66" s="97"/>
      <c r="V66" s="97"/>
      <c r="W66" s="97"/>
      <c r="X66" s="97"/>
      <c r="Y66" s="97"/>
      <c r="Z66" s="97"/>
      <c r="AA66" s="97"/>
      <c r="AB66" s="97"/>
      <c r="AC66" s="97"/>
      <c r="AD66" s="97"/>
      <c r="AE66" s="97"/>
      <c r="AF66" s="97"/>
      <c r="AG66" s="97"/>
      <c r="AH66" s="97"/>
      <c r="AI66" s="97"/>
      <c r="AJ66" s="97"/>
      <c r="AK66" s="97"/>
    </row>
    <row r="67" spans="1:38" ht="16.5" customHeight="1" x14ac:dyDescent="0.35">
      <c r="A67" s="466" t="s">
        <v>58</v>
      </c>
      <c r="B67" s="466"/>
      <c r="C67" s="106">
        <v>0.01</v>
      </c>
      <c r="D67" s="101">
        <f>'Tabell 4.1 DOK32021'!D86/'Tabell 4.1 DOK32021'!$S86*100</f>
        <v>5.1817478731631867</v>
      </c>
      <c r="E67" s="101">
        <f>'Tabell 4.1 DOK32021'!E86/'Tabell 4.1 DOK32021'!$S86*100</f>
        <v>5.6071152358855372</v>
      </c>
      <c r="F67" s="101">
        <f>'Tabell 4.1 DOK32021'!F86/'Tabell 4.1 DOK32021'!$S86*100</f>
        <v>5.1430781129156999</v>
      </c>
      <c r="G67" s="101">
        <f>'Tabell 4.1 DOK32021'!G86/'Tabell 4.1 DOK32021'!$S86*100</f>
        <v>4.5630317092034032</v>
      </c>
      <c r="H67" s="101">
        <f>'Tabell 4.1 DOK32021'!H86/'Tabell 4.1 DOK32021'!$S86*100</f>
        <v>9.1647331786542932</v>
      </c>
      <c r="I67" s="101">
        <f>'Tabell 4.1 DOK32021'!I86/'Tabell 4.1 DOK32021'!$S86*100</f>
        <v>6.6125290023201861</v>
      </c>
      <c r="J67" s="101">
        <f>'Tabell 4.1 DOK32021'!J86/'Tabell 4.1 DOK32021'!$S86*100</f>
        <v>9.0487238979118327</v>
      </c>
      <c r="K67" s="101">
        <f>'Tabell 4.1 DOK32021'!K86/'Tabell 4.1 DOK32021'!$S86*100</f>
        <v>6.921887084300077</v>
      </c>
      <c r="L67" s="101">
        <f>'Tabell 4.1 DOK32021'!L86/'Tabell 4.1 DOK32021'!$S86*100</f>
        <v>3.7509667440061873</v>
      </c>
      <c r="M67" s="101">
        <f>'Tabell 4.1 DOK32021'!M86/'Tabell 4.1 DOK32021'!$S86*100</f>
        <v>5.0657385924207272</v>
      </c>
      <c r="N67" s="101">
        <f>'Tabell 4.1 DOK32021'!N86/'Tabell 4.1 DOK32021'!$S86*100</f>
        <v>7.0378963650425366</v>
      </c>
      <c r="O67" s="101">
        <f>'Tabell 4.1 DOK32021'!O86/'Tabell 4.1 DOK32021'!$S86*100</f>
        <v>9.9381283836040204</v>
      </c>
      <c r="P67" s="101">
        <f>'Tabell 4.1 DOK32021'!P86/'Tabell 4.1 DOK32021'!$S86*100</f>
        <v>8.0046403712296978</v>
      </c>
      <c r="Q67" s="101">
        <f>'Tabell 4.1 DOK32021'!Q86/'Tabell 4.1 DOK32021'!$S86*100</f>
        <v>8.468677494199536</v>
      </c>
      <c r="R67" s="101">
        <f>'Tabell 4.1 DOK32021'!R86/'Tabell 4.1 DOK32021'!$S86*100</f>
        <v>5.4911059551430785</v>
      </c>
      <c r="S67" s="101">
        <f>'Tabell 4.1 DOK32021'!S86/'Tabell 4.1 DOK32021'!$S86*100</f>
        <v>100</v>
      </c>
      <c r="U67" s="97"/>
      <c r="V67" s="97"/>
      <c r="W67" s="97"/>
      <c r="X67" s="97"/>
      <c r="Y67" s="97"/>
      <c r="Z67" s="97"/>
      <c r="AA67" s="97"/>
      <c r="AB67" s="97"/>
      <c r="AC67" s="97"/>
      <c r="AD67" s="97"/>
      <c r="AE67" s="97"/>
      <c r="AF67" s="97"/>
      <c r="AG67" s="97"/>
      <c r="AH67" s="97"/>
      <c r="AI67" s="97"/>
      <c r="AJ67" s="97"/>
      <c r="AK67" s="97"/>
    </row>
    <row r="68" spans="1:38" ht="16.5" customHeight="1" thickBot="1" x14ac:dyDescent="0.4">
      <c r="A68" s="475" t="s">
        <v>232</v>
      </c>
      <c r="B68" s="475"/>
      <c r="C68" s="239" t="s">
        <v>16</v>
      </c>
      <c r="D68" s="240">
        <f>SUMPRODUCT($C53:$C67,D53:D67)</f>
        <v>6.3533685075118997</v>
      </c>
      <c r="E68" s="240">
        <f t="shared" ref="E68:R68" si="14">SUMPRODUCT($C53:$C67,E53:E67)</f>
        <v>5.5193699345206388</v>
      </c>
      <c r="F68" s="240">
        <f t="shared" si="14"/>
        <v>4.9330242597480183</v>
      </c>
      <c r="G68" s="240">
        <f t="shared" si="14"/>
        <v>3.8227764543789626</v>
      </c>
      <c r="H68" s="240">
        <f t="shared" si="14"/>
        <v>7.5449362251772296</v>
      </c>
      <c r="I68" s="240">
        <f t="shared" si="14"/>
        <v>5.7431490555076206</v>
      </c>
      <c r="J68" s="240">
        <f t="shared" si="14"/>
        <v>7.5521136708733367</v>
      </c>
      <c r="K68" s="240">
        <f t="shared" si="14"/>
        <v>7.4198122418951247</v>
      </c>
      <c r="L68" s="240">
        <f t="shared" si="14"/>
        <v>5.152288449095213</v>
      </c>
      <c r="M68" s="240">
        <f t="shared" si="14"/>
        <v>5.6979658594777005</v>
      </c>
      <c r="N68" s="240">
        <f t="shared" si="14"/>
        <v>6.370918994988684</v>
      </c>
      <c r="O68" s="240">
        <f t="shared" si="14"/>
        <v>9.2657309099056704</v>
      </c>
      <c r="P68" s="240">
        <f t="shared" si="14"/>
        <v>9.828981164927912</v>
      </c>
      <c r="Q68" s="240">
        <f t="shared" si="14"/>
        <v>8.7868135909677285</v>
      </c>
      <c r="R68" s="240">
        <f t="shared" si="14"/>
        <v>6.0087506810242575</v>
      </c>
      <c r="S68" s="240">
        <f>SUM(D68:R68)</f>
        <v>99.999999999999986</v>
      </c>
      <c r="U68" s="97"/>
      <c r="V68" s="97"/>
      <c r="W68" s="97"/>
      <c r="X68" s="97"/>
      <c r="Y68" s="97"/>
      <c r="Z68" s="97"/>
      <c r="AA68" s="97"/>
      <c r="AB68" s="97"/>
      <c r="AC68" s="97"/>
      <c r="AD68" s="97"/>
      <c r="AE68" s="97"/>
      <c r="AF68" s="97"/>
      <c r="AG68" s="97"/>
      <c r="AH68" s="97"/>
      <c r="AI68" s="97"/>
      <c r="AJ68" s="97"/>
      <c r="AK68" s="97"/>
      <c r="AL68" s="97"/>
    </row>
    <row r="69" spans="1:38" ht="16.5" customHeight="1" thickBot="1" x14ac:dyDescent="0.4">
      <c r="A69" s="455"/>
      <c r="B69" s="455"/>
      <c r="C69" s="92"/>
      <c r="D69" s="347"/>
      <c r="E69" s="347"/>
      <c r="F69" s="347"/>
      <c r="G69" s="347"/>
      <c r="H69" s="347"/>
      <c r="I69" s="347"/>
      <c r="J69" s="347"/>
      <c r="K69" s="347"/>
      <c r="L69" s="347"/>
      <c r="M69" s="347"/>
      <c r="N69" s="347"/>
      <c r="O69" s="347"/>
      <c r="P69" s="347"/>
      <c r="Q69" s="347"/>
      <c r="R69" s="347"/>
      <c r="S69" s="347"/>
      <c r="U69" s="97"/>
      <c r="V69" s="97"/>
      <c r="W69" s="97"/>
      <c r="X69" s="97"/>
      <c r="Y69" s="97"/>
      <c r="Z69" s="97"/>
      <c r="AA69" s="97"/>
      <c r="AB69" s="97"/>
      <c r="AC69" s="97"/>
      <c r="AD69" s="97"/>
      <c r="AE69" s="97"/>
      <c r="AF69" s="97"/>
      <c r="AG69" s="97"/>
      <c r="AH69" s="97"/>
      <c r="AI69" s="97"/>
      <c r="AJ69" s="97"/>
      <c r="AK69" s="97"/>
    </row>
    <row r="70" spans="1:38" ht="16.5" customHeight="1" x14ac:dyDescent="0.35">
      <c r="A70" s="474" t="s">
        <v>190</v>
      </c>
      <c r="B70" s="474"/>
      <c r="C70" s="241">
        <v>0.44</v>
      </c>
      <c r="D70" s="241">
        <f>SUMPRODUCT($C$53:$C$58,D53:D58)/$C70</f>
        <v>8.6323360000872835</v>
      </c>
      <c r="E70" s="241">
        <f t="shared" ref="E70:S70" si="15">SUMPRODUCT($C$53:$C$58,E53:E58)/$C70</f>
        <v>7.181049897096865</v>
      </c>
      <c r="F70" s="241">
        <f t="shared" si="15"/>
        <v>5.9485326303185442</v>
      </c>
      <c r="G70" s="241">
        <f t="shared" si="15"/>
        <v>4.0749370306334463</v>
      </c>
      <c r="H70" s="241">
        <f t="shared" si="15"/>
        <v>5.8112591064271308</v>
      </c>
      <c r="I70" s="241">
        <f t="shared" si="15"/>
        <v>4.3269502068616994</v>
      </c>
      <c r="J70" s="241">
        <f t="shared" si="15"/>
        <v>6.165246736113426</v>
      </c>
      <c r="K70" s="241">
        <f t="shared" si="15"/>
        <v>6.6577298639816762</v>
      </c>
      <c r="L70" s="241">
        <f t="shared" si="15"/>
        <v>5.147730773008206</v>
      </c>
      <c r="M70" s="241">
        <f t="shared" si="15"/>
        <v>6.2661014450813299</v>
      </c>
      <c r="N70" s="241">
        <f t="shared" si="15"/>
        <v>6.946981763748294</v>
      </c>
      <c r="O70" s="241">
        <f t="shared" si="15"/>
        <v>10.07763485411008</v>
      </c>
      <c r="P70" s="241">
        <f t="shared" si="15"/>
        <v>7.5566946222926825</v>
      </c>
      <c r="Q70" s="241">
        <f t="shared" si="15"/>
        <v>6.5284569159539148</v>
      </c>
      <c r="R70" s="241">
        <f t="shared" si="15"/>
        <v>8.6783581542854193</v>
      </c>
      <c r="S70" s="241">
        <f t="shared" si="15"/>
        <v>99.999999999999986</v>
      </c>
      <c r="U70" s="97"/>
      <c r="V70" s="97"/>
      <c r="W70" s="97"/>
      <c r="X70" s="97"/>
      <c r="Y70" s="97"/>
      <c r="Z70" s="97"/>
      <c r="AA70" s="97"/>
      <c r="AB70" s="97"/>
      <c r="AC70" s="97"/>
      <c r="AD70" s="97"/>
      <c r="AE70" s="97"/>
      <c r="AF70" s="97"/>
      <c r="AG70" s="97"/>
      <c r="AH70" s="97"/>
      <c r="AI70" s="97"/>
      <c r="AJ70" s="97"/>
      <c r="AK70" s="97"/>
    </row>
    <row r="71" spans="1:38" ht="16.5" customHeight="1" thickBot="1" x14ac:dyDescent="0.4">
      <c r="A71" s="476" t="s">
        <v>191</v>
      </c>
      <c r="B71" s="476"/>
      <c r="C71" s="242">
        <v>0.56000000000000005</v>
      </c>
      <c r="D71" s="242">
        <f>SUMPRODUCT($C$59:$C$67,D59:D67)/$C71</f>
        <v>4.5627511919169539</v>
      </c>
      <c r="E71" s="242">
        <f t="shared" ref="E71:S71" si="16">SUMPRODUCT($C$59:$C$67,E59:E67)/$C71</f>
        <v>4.2137642496393184</v>
      </c>
      <c r="F71" s="242">
        <f t="shared" si="16"/>
        <v>4.1351248257283197</v>
      </c>
      <c r="G71" s="242">
        <f t="shared" si="16"/>
        <v>3.6246502873218684</v>
      </c>
      <c r="H71" s="242">
        <f t="shared" si="16"/>
        <v>8.9071111041951649</v>
      </c>
      <c r="I71" s="242">
        <f t="shared" si="16"/>
        <v>6.8558767223008434</v>
      </c>
      <c r="J71" s="242">
        <f t="shared" si="16"/>
        <v>8.641794833898981</v>
      </c>
      <c r="K71" s="242">
        <f t="shared" si="16"/>
        <v>8.0185912531128345</v>
      </c>
      <c r="L71" s="242">
        <f t="shared" si="16"/>
        <v>5.155869480306432</v>
      </c>
      <c r="M71" s="242">
        <f t="shared" si="16"/>
        <v>5.2515736136462801</v>
      </c>
      <c r="N71" s="242">
        <f t="shared" si="16"/>
        <v>5.9182982481061339</v>
      </c>
      <c r="O71" s="242">
        <f t="shared" si="16"/>
        <v>8.6278063823164892</v>
      </c>
      <c r="P71" s="242">
        <f t="shared" si="16"/>
        <v>11.614349162712731</v>
      </c>
      <c r="Q71" s="242">
        <f t="shared" si="16"/>
        <v>10.561236692764298</v>
      </c>
      <c r="R71" s="242">
        <f t="shared" si="16"/>
        <v>3.9112019520333452</v>
      </c>
      <c r="S71" s="242">
        <f t="shared" si="16"/>
        <v>99.999999999999986</v>
      </c>
      <c r="U71" s="97"/>
      <c r="V71" s="97"/>
      <c r="W71" s="97"/>
      <c r="X71" s="97"/>
      <c r="Y71" s="97"/>
      <c r="Z71" s="97"/>
      <c r="AA71" s="97"/>
      <c r="AB71" s="97"/>
      <c r="AC71" s="97"/>
      <c r="AD71" s="97"/>
      <c r="AE71" s="97"/>
      <c r="AF71" s="97"/>
      <c r="AG71" s="97"/>
      <c r="AH71" s="97"/>
      <c r="AI71" s="97"/>
      <c r="AJ71" s="97"/>
      <c r="AK71" s="97"/>
    </row>
    <row r="72" spans="1:38" ht="16.5" customHeight="1" thickBot="1" x14ac:dyDescent="0.4">
      <c r="A72" s="455"/>
      <c r="B72" s="455"/>
      <c r="C72" s="92"/>
      <c r="D72" s="347"/>
      <c r="E72" s="347"/>
      <c r="F72" s="347"/>
      <c r="G72" s="347"/>
      <c r="H72" s="347"/>
      <c r="I72" s="347"/>
      <c r="J72" s="347"/>
      <c r="K72" s="347"/>
      <c r="L72" s="347"/>
      <c r="M72" s="347"/>
      <c r="N72" s="347"/>
      <c r="O72" s="347"/>
      <c r="P72" s="347"/>
      <c r="Q72" s="347"/>
      <c r="R72" s="347"/>
      <c r="S72" s="347"/>
      <c r="U72" s="97"/>
      <c r="V72" s="97"/>
      <c r="W72" s="97"/>
      <c r="X72" s="97"/>
      <c r="Y72" s="97"/>
      <c r="Z72" s="97"/>
      <c r="AA72" s="97"/>
      <c r="AB72" s="97"/>
      <c r="AC72" s="97"/>
      <c r="AD72" s="97"/>
      <c r="AE72" s="97"/>
      <c r="AF72" s="97"/>
      <c r="AG72" s="97"/>
      <c r="AH72" s="97"/>
      <c r="AI72" s="97"/>
      <c r="AJ72" s="97"/>
      <c r="AK72" s="97"/>
    </row>
    <row r="73" spans="1:38" ht="16.5" customHeight="1" x14ac:dyDescent="0.35">
      <c r="A73" s="477" t="str">
        <f>'Tabell 2.1 DOK32021'!A42</f>
        <v>FO4A Sosiale tjenester</v>
      </c>
      <c r="B73" s="477"/>
      <c r="C73" s="243"/>
      <c r="D73" s="244"/>
      <c r="E73" s="244"/>
      <c r="F73" s="244"/>
      <c r="G73" s="244"/>
      <c r="H73" s="244"/>
      <c r="I73" s="244"/>
      <c r="J73" s="244"/>
      <c r="K73" s="244"/>
      <c r="L73" s="244"/>
      <c r="M73" s="244"/>
      <c r="N73" s="244"/>
      <c r="O73" s="244"/>
      <c r="P73" s="244"/>
      <c r="Q73" s="244"/>
      <c r="R73" s="244"/>
      <c r="S73" s="244"/>
      <c r="U73" s="97"/>
      <c r="V73" s="97"/>
      <c r="W73" s="97"/>
      <c r="X73" s="97"/>
      <c r="Y73" s="97"/>
      <c r="Z73" s="97"/>
      <c r="AA73" s="97"/>
      <c r="AB73" s="97"/>
      <c r="AC73" s="97"/>
      <c r="AD73" s="97"/>
      <c r="AE73" s="97"/>
      <c r="AF73" s="97"/>
      <c r="AG73" s="97"/>
      <c r="AH73" s="97"/>
      <c r="AI73" s="97"/>
      <c r="AJ73" s="97"/>
      <c r="AK73" s="97"/>
    </row>
    <row r="74" spans="1:38" ht="16.5" customHeight="1" x14ac:dyDescent="0.35">
      <c r="A74" s="466" t="s">
        <v>110</v>
      </c>
      <c r="B74" s="466"/>
      <c r="C74" s="98">
        <v>0.22</v>
      </c>
      <c r="D74" s="99">
        <f>'Tabell 4.1 DOK32021'!D90/'Tabell 4.1 DOK32021'!$S90*100</f>
        <v>13.172667440960122</v>
      </c>
      <c r="E74" s="99">
        <f>'Tabell 4.1 DOK32021'!E90/'Tabell 4.1 DOK32021'!$S90*100</f>
        <v>10.777197057684862</v>
      </c>
      <c r="F74" s="99">
        <f>'Tabell 4.1 DOK32021'!F90/'Tabell 4.1 DOK32021'!$S90*100</f>
        <v>6.7411924119241196</v>
      </c>
      <c r="G74" s="99">
        <f>'Tabell 4.1 DOK32021'!G90/'Tabell 4.1 DOK32021'!$S90*100</f>
        <v>5.6039488966318229</v>
      </c>
      <c r="H74" s="99">
        <f>'Tabell 4.1 DOK32021'!H90/'Tabell 4.1 DOK32021'!$S90*100</f>
        <v>6.8766937669376693</v>
      </c>
      <c r="I74" s="99">
        <f>'Tabell 4.1 DOK32021'!I90/'Tabell 4.1 DOK32021'!$S90*100</f>
        <v>1.8437862950058073</v>
      </c>
      <c r="J74" s="99">
        <f>'Tabell 4.1 DOK32021'!J90/'Tabell 4.1 DOK32021'!$S90*100</f>
        <v>2.9713511420828493</v>
      </c>
      <c r="K74" s="99">
        <f>'Tabell 4.1 DOK32021'!K90/'Tabell 4.1 DOK32021'!$S90*100</f>
        <v>3.6730545876887337</v>
      </c>
      <c r="L74" s="99">
        <f>'Tabell 4.1 DOK32021'!L90/'Tabell 4.1 DOK32021'!$S90*100</f>
        <v>5.6281455671699572</v>
      </c>
      <c r="M74" s="99">
        <f>'Tabell 4.1 DOK32021'!M90/'Tabell 4.1 DOK32021'!$S90*100</f>
        <v>6.116918312040263</v>
      </c>
      <c r="N74" s="99">
        <f>'Tabell 4.1 DOK32021'!N90/'Tabell 4.1 DOK32021'!$S90*100</f>
        <v>8.9430894308943092</v>
      </c>
      <c r="O74" s="99">
        <f>'Tabell 4.1 DOK32021'!O90/'Tabell 4.1 DOK32021'!$S90*100</f>
        <v>9.7802942315137429</v>
      </c>
      <c r="P74" s="99">
        <f>'Tabell 4.1 DOK32021'!P90/'Tabell 4.1 DOK32021'!$S90*100</f>
        <v>5.0329074719318623</v>
      </c>
      <c r="Q74" s="99">
        <f>'Tabell 4.1 DOK32021'!Q90/'Tabell 4.1 DOK32021'!$S90*100</f>
        <v>3.9924506387921022</v>
      </c>
      <c r="R74" s="99">
        <f>'Tabell 4.1 DOK32021'!R90/'Tabell 4.1 DOK32021'!$S90*100</f>
        <v>8.8463027487417722</v>
      </c>
      <c r="S74" s="99">
        <f>'Tabell 4.1 DOK32021'!S90/'Tabell 4.1 DOK32021'!$S90*100</f>
        <v>100</v>
      </c>
      <c r="U74" s="97"/>
      <c r="V74" s="97"/>
      <c r="W74" s="97"/>
      <c r="X74" s="97"/>
      <c r="Y74" s="97"/>
      <c r="Z74" s="97"/>
      <c r="AA74" s="97"/>
      <c r="AB74" s="97"/>
      <c r="AC74" s="97"/>
      <c r="AD74" s="97"/>
      <c r="AE74" s="97"/>
      <c r="AF74" s="97"/>
      <c r="AG74" s="97"/>
      <c r="AH74" s="97"/>
      <c r="AI74" s="97"/>
      <c r="AJ74" s="97"/>
      <c r="AK74" s="97"/>
    </row>
    <row r="75" spans="1:38" ht="16.5" customHeight="1" x14ac:dyDescent="0.35">
      <c r="A75" s="466" t="s">
        <v>125</v>
      </c>
      <c r="B75" s="466"/>
      <c r="C75" s="98">
        <v>0.18</v>
      </c>
      <c r="D75" s="99">
        <f>'Tabell 4.1 DOK32021'!D91/'Tabell 4.1 DOK32021'!$S91*100</f>
        <v>13.180368727779204</v>
      </c>
      <c r="E75" s="99">
        <f>'Tabell 4.1 DOK32021'!E91/'Tabell 4.1 DOK32021'!$S91*100</f>
        <v>7.5834768903712932</v>
      </c>
      <c r="F75" s="99">
        <f>'Tabell 4.1 DOK32021'!F91/'Tabell 4.1 DOK32021'!$S91*100</f>
        <v>4.8821610526701607</v>
      </c>
      <c r="G75" s="99">
        <f>'Tabell 4.1 DOK32021'!G91/'Tabell 4.1 DOK32021'!$S91*100</f>
        <v>2.9358941465381374</v>
      </c>
      <c r="H75" s="99">
        <f>'Tabell 4.1 DOK32021'!H91/'Tabell 4.1 DOK32021'!$S91*100</f>
        <v>3.4087160502877252</v>
      </c>
      <c r="I75" s="99">
        <f>'Tabell 4.1 DOK32021'!I91/'Tabell 4.1 DOK32021'!$S91*100</f>
        <v>1.3488252758127772</v>
      </c>
      <c r="J75" s="99">
        <f>'Tabell 4.1 DOK32021'!J91/'Tabell 4.1 DOK32021'!$S91*100</f>
        <v>1.7776637466554266</v>
      </c>
      <c r="K75" s="99">
        <f>'Tabell 4.1 DOK32021'!K91/'Tabell 4.1 DOK32021'!$S91*100</f>
        <v>2.5913572554337865</v>
      </c>
      <c r="L75" s="99">
        <f>'Tabell 4.1 DOK32021'!L91/'Tabell 4.1 DOK32021'!$S91*100</f>
        <v>7.4478613055749001</v>
      </c>
      <c r="M75" s="99">
        <f>'Tabell 4.1 DOK32021'!M91/'Tabell 4.1 DOK32021'!$S91*100</f>
        <v>6.993365832203204</v>
      </c>
      <c r="N75" s="99">
        <f>'Tabell 4.1 DOK32021'!N91/'Tabell 4.1 DOK32021'!$S91*100</f>
        <v>12.41432393798336</v>
      </c>
      <c r="O75" s="99">
        <f>'Tabell 4.1 DOK32021'!O91/'Tabell 4.1 DOK32021'!$S91*100</f>
        <v>13.381959461936004</v>
      </c>
      <c r="P75" s="99">
        <f>'Tabell 4.1 DOK32021'!P91/'Tabell 4.1 DOK32021'!$S91*100</f>
        <v>5.2157020855477771</v>
      </c>
      <c r="Q75" s="99">
        <f>'Tabell 4.1 DOK32021'!Q91/'Tabell 4.1 DOK32021'!$S91*100</f>
        <v>2.8662537111021518</v>
      </c>
      <c r="R75" s="99">
        <f>'Tabell 4.1 DOK32021'!R91/'Tabell 4.1 DOK32021'!$S91*100</f>
        <v>13.972070520104094</v>
      </c>
      <c r="S75" s="99">
        <f>'Tabell 4.1 DOK32021'!S91/'Tabell 4.1 DOK32021'!$S91*100</f>
        <v>100</v>
      </c>
      <c r="U75" s="97"/>
      <c r="V75" s="97"/>
      <c r="W75" s="97"/>
      <c r="X75" s="97"/>
      <c r="Y75" s="97"/>
      <c r="Z75" s="97"/>
      <c r="AA75" s="97"/>
      <c r="AB75" s="97"/>
      <c r="AC75" s="97"/>
      <c r="AD75" s="97"/>
      <c r="AE75" s="97"/>
      <c r="AF75" s="97"/>
      <c r="AG75" s="97"/>
      <c r="AH75" s="97"/>
      <c r="AI75" s="97"/>
      <c r="AJ75" s="97"/>
      <c r="AK75" s="97"/>
    </row>
    <row r="76" spans="1:38" ht="16.5" customHeight="1" x14ac:dyDescent="0.35">
      <c r="A76" s="466" t="s">
        <v>111</v>
      </c>
      <c r="B76" s="466"/>
      <c r="C76" s="100">
        <v>0.18</v>
      </c>
      <c r="D76" s="101">
        <f>'Tabell 4.1 DOK32021'!D92/'Tabell 4.1 DOK32021'!$S92*100</f>
        <v>10.691528673870923</v>
      </c>
      <c r="E76" s="101">
        <f>'Tabell 4.1 DOK32021'!E92/'Tabell 4.1 DOK32021'!$S92*100</f>
        <v>9.2803068134150966</v>
      </c>
      <c r="F76" s="101">
        <f>'Tabell 4.1 DOK32021'!F92/'Tabell 4.1 DOK32021'!$S92*100</f>
        <v>5.2194235263567901</v>
      </c>
      <c r="G76" s="101">
        <f>'Tabell 4.1 DOK32021'!G92/'Tabell 4.1 DOK32021'!$S92*100</f>
        <v>4.4973333599664418</v>
      </c>
      <c r="H76" s="101">
        <f>'Tabell 4.1 DOK32021'!H92/'Tabell 4.1 DOK32021'!$S92*100</f>
        <v>6.150250684137986</v>
      </c>
      <c r="I76" s="101">
        <f>'Tabell 4.1 DOK32021'!I92/'Tabell 4.1 DOK32021'!$S92*100</f>
        <v>2.5138325709605898</v>
      </c>
      <c r="J76" s="101">
        <f>'Tabell 4.1 DOK32021'!J92/'Tabell 4.1 DOK32021'!$S92*100</f>
        <v>3.0591454766993587</v>
      </c>
      <c r="K76" s="101">
        <f>'Tabell 4.1 DOK32021'!K92/'Tabell 4.1 DOK32021'!$S92*100</f>
        <v>4.2366618061242836</v>
      </c>
      <c r="L76" s="101">
        <f>'Tabell 4.1 DOK32021'!L92/'Tabell 4.1 DOK32021'!$S92*100</f>
        <v>6.7055510057327767</v>
      </c>
      <c r="M76" s="101">
        <f>'Tabell 4.1 DOK32021'!M92/'Tabell 4.1 DOK32021'!$S92*100</f>
        <v>7.0650979765495476</v>
      </c>
      <c r="N76" s="101">
        <f>'Tabell 4.1 DOK32021'!N92/'Tabell 4.1 DOK32021'!$S92*100</f>
        <v>9.125501867646765</v>
      </c>
      <c r="O76" s="101">
        <f>'Tabell 4.1 DOK32021'!O92/'Tabell 4.1 DOK32021'!$S92*100</f>
        <v>12.876775263168408</v>
      </c>
      <c r="P76" s="101">
        <f>'Tabell 4.1 DOK32021'!P92/'Tabell 4.1 DOK32021'!$S92*100</f>
        <v>5.7317779597706888</v>
      </c>
      <c r="Q76" s="101">
        <f>'Tabell 4.1 DOK32021'!Q92/'Tabell 4.1 DOK32021'!$S92*100</f>
        <v>3.4356710544713662</v>
      </c>
      <c r="R76" s="101">
        <f>'Tabell 4.1 DOK32021'!R92/'Tabell 4.1 DOK32021'!$S92*100</f>
        <v>9.4111419611289762</v>
      </c>
      <c r="S76" s="101">
        <f>'Tabell 4.1 DOK32021'!S92/'Tabell 4.1 DOK32021'!$S92*100</f>
        <v>100</v>
      </c>
      <c r="U76" s="97"/>
      <c r="V76" s="97"/>
      <c r="W76" s="97"/>
      <c r="X76" s="97"/>
      <c r="Y76" s="97"/>
      <c r="Z76" s="97"/>
      <c r="AA76" s="97"/>
      <c r="AB76" s="97"/>
      <c r="AC76" s="97"/>
      <c r="AD76" s="97"/>
      <c r="AE76" s="97"/>
      <c r="AF76" s="97"/>
      <c r="AG76" s="97"/>
      <c r="AH76" s="97"/>
      <c r="AI76" s="97"/>
      <c r="AJ76" s="97"/>
      <c r="AK76" s="97"/>
    </row>
    <row r="77" spans="1:38" ht="16.5" customHeight="1" x14ac:dyDescent="0.35">
      <c r="A77" s="466" t="s">
        <v>112</v>
      </c>
      <c r="B77" s="466"/>
      <c r="C77" s="100">
        <v>0.04</v>
      </c>
      <c r="D77" s="101">
        <f>'Tabell 4.1 DOK32021'!D93/'Tabell 4.1 DOK32021'!$S93*100</f>
        <v>12.196166613127744</v>
      </c>
      <c r="E77" s="101">
        <f>'Tabell 4.1 DOK32021'!E93/'Tabell 4.1 DOK32021'!$S93*100</f>
        <v>9.1658635828247146</v>
      </c>
      <c r="F77" s="101">
        <f>'Tabell 4.1 DOK32021'!F93/'Tabell 4.1 DOK32021'!$S93*100</f>
        <v>5.493093478959203</v>
      </c>
      <c r="G77" s="101">
        <f>'Tabell 4.1 DOK32021'!G93/'Tabell 4.1 DOK32021'!$S93*100</f>
        <v>4.0689581325623729</v>
      </c>
      <c r="H77" s="101">
        <f>'Tabell 4.1 DOK32021'!H93/'Tabell 4.1 DOK32021'!$S93*100</f>
        <v>5.2253988649748369</v>
      </c>
      <c r="I77" s="101">
        <f>'Tabell 4.1 DOK32021'!I93/'Tabell 4.1 DOK32021'!$S93*100</f>
        <v>2.1201413427561837</v>
      </c>
      <c r="J77" s="101">
        <f>'Tabell 4.1 DOK32021'!J93/'Tabell 4.1 DOK32021'!$S93*100</f>
        <v>2.880394046471785</v>
      </c>
      <c r="K77" s="101">
        <f>'Tabell 4.1 DOK32021'!K93/'Tabell 4.1 DOK32021'!$S93*100</f>
        <v>3.5764000428311382</v>
      </c>
      <c r="L77" s="101">
        <f>'Tabell 4.1 DOK32021'!L93/'Tabell 4.1 DOK32021'!$S93*100</f>
        <v>7.2705857158153977</v>
      </c>
      <c r="M77" s="101">
        <f>'Tabell 4.1 DOK32021'!M93/'Tabell 4.1 DOK32021'!$S93*100</f>
        <v>6.1141449834029338</v>
      </c>
      <c r="N77" s="101">
        <f>'Tabell 4.1 DOK32021'!N93/'Tabell 4.1 DOK32021'!$S93*100</f>
        <v>9.8404540100653186</v>
      </c>
      <c r="O77" s="101">
        <f>'Tabell 4.1 DOK32021'!O93/'Tabell 4.1 DOK32021'!$S93*100</f>
        <v>11.393082771174644</v>
      </c>
      <c r="P77" s="101">
        <f>'Tabell 4.1 DOK32021'!P93/'Tabell 4.1 DOK32021'!$S93*100</f>
        <v>5.418138987043581</v>
      </c>
      <c r="Q77" s="101">
        <f>'Tabell 4.1 DOK32021'!Q93/'Tabell 4.1 DOK32021'!$S93*100</f>
        <v>3.6513545347467611</v>
      </c>
      <c r="R77" s="101">
        <f>'Tabell 4.1 DOK32021'!R93/'Tabell 4.1 DOK32021'!$S93*100</f>
        <v>11.585822893243387</v>
      </c>
      <c r="S77" s="101">
        <f>'Tabell 4.1 DOK32021'!S93/'Tabell 4.1 DOK32021'!$S93*100</f>
        <v>100</v>
      </c>
      <c r="U77" s="97"/>
      <c r="V77" s="97"/>
      <c r="W77" s="97"/>
      <c r="X77" s="97"/>
      <c r="Y77" s="97"/>
      <c r="Z77" s="97"/>
      <c r="AA77" s="97"/>
      <c r="AB77" s="97"/>
      <c r="AC77" s="97"/>
      <c r="AD77" s="97"/>
      <c r="AE77" s="97"/>
      <c r="AF77" s="97"/>
      <c r="AG77" s="97"/>
      <c r="AH77" s="97"/>
      <c r="AI77" s="97"/>
      <c r="AJ77" s="97"/>
      <c r="AK77" s="97"/>
    </row>
    <row r="78" spans="1:38" ht="16.5" customHeight="1" x14ac:dyDescent="0.35">
      <c r="A78" s="466" t="s">
        <v>113</v>
      </c>
      <c r="B78" s="466"/>
      <c r="C78" s="100">
        <v>0.02</v>
      </c>
      <c r="D78" s="101">
        <f>'Tabell 4.1 DOK32021'!D94/'Tabell 4.1 DOK32021'!$S94*100</f>
        <v>15.029539188656951</v>
      </c>
      <c r="E78" s="101">
        <f>'Tabell 4.1 DOK32021'!E94/'Tabell 4.1 DOK32021'!$S94*100</f>
        <v>11.941709334383615</v>
      </c>
      <c r="F78" s="101">
        <f>'Tabell 4.1 DOK32021'!F94/'Tabell 4.1 DOK32021'!$S94*100</f>
        <v>17.109098070106342</v>
      </c>
      <c r="G78" s="101">
        <f>'Tabell 4.1 DOK32021'!G94/'Tabell 4.1 DOK32021'!$S94*100</f>
        <v>4.7735328869633715</v>
      </c>
      <c r="H78" s="101">
        <f>'Tabell 4.1 DOK32021'!H94/'Tabell 4.1 DOK32021'!$S94*100</f>
        <v>5.0492319810949189</v>
      </c>
      <c r="I78" s="101">
        <f>'Tabell 4.1 DOK32021'!I94/'Tabell 4.1 DOK32021'!$S94*100</f>
        <v>2.2686096888538794</v>
      </c>
      <c r="J78" s="101">
        <f>'Tabell 4.1 DOK32021'!J94/'Tabell 4.1 DOK32021'!$S94*100</f>
        <v>3.5683339897597479</v>
      </c>
      <c r="K78" s="101">
        <f>'Tabell 4.1 DOK32021'!K94/'Tabell 4.1 DOK32021'!$S94*100</f>
        <v>4.0094525403702246</v>
      </c>
      <c r="L78" s="101">
        <f>'Tabell 4.1 DOK32021'!L94/'Tabell 4.1 DOK32021'!$S94*100</f>
        <v>3.6707365104371803</v>
      </c>
      <c r="M78" s="101">
        <f>'Tabell 4.1 DOK32021'!M94/'Tabell 4.1 DOK32021'!$S94*100</f>
        <v>5.1752658526979127</v>
      </c>
      <c r="N78" s="101">
        <f>'Tabell 4.1 DOK32021'!N94/'Tabell 4.1 DOK32021'!$S94*100</f>
        <v>4.7499015360378101</v>
      </c>
      <c r="O78" s="101">
        <f>'Tabell 4.1 DOK32021'!O94/'Tabell 4.1 DOK32021'!$S94*100</f>
        <v>6.7821977156360775</v>
      </c>
      <c r="P78" s="101">
        <f>'Tabell 4.1 DOK32021'!P94/'Tabell 4.1 DOK32021'!$S94*100</f>
        <v>6.774320598660891</v>
      </c>
      <c r="Q78" s="101">
        <f>'Tabell 4.1 DOK32021'!Q94/'Tabell 4.1 DOK32021'!$S94*100</f>
        <v>4.4269397400551398</v>
      </c>
      <c r="R78" s="101">
        <f>'Tabell 4.1 DOK32021'!R94/'Tabell 4.1 DOK32021'!$S94*100</f>
        <v>4.6711303662859391</v>
      </c>
      <c r="S78" s="101">
        <f>'Tabell 4.1 DOK32021'!S94/'Tabell 4.1 DOK32021'!$S94*100</f>
        <v>100</v>
      </c>
      <c r="U78" s="97"/>
      <c r="V78" s="97"/>
      <c r="W78" s="97"/>
      <c r="X78" s="97"/>
      <c r="Y78" s="97"/>
      <c r="Z78" s="97"/>
      <c r="AA78" s="97"/>
      <c r="AB78" s="97"/>
      <c r="AC78" s="97"/>
      <c r="AD78" s="97"/>
      <c r="AE78" s="97"/>
      <c r="AF78" s="97"/>
      <c r="AG78" s="97"/>
      <c r="AH78" s="97"/>
      <c r="AI78" s="97"/>
      <c r="AJ78" s="97"/>
      <c r="AK78" s="97"/>
    </row>
    <row r="79" spans="1:38" ht="16.5" customHeight="1" x14ac:dyDescent="0.35">
      <c r="A79" s="466" t="s">
        <v>114</v>
      </c>
      <c r="B79" s="466"/>
      <c r="C79" s="100">
        <v>0.15</v>
      </c>
      <c r="D79" s="101">
        <f>'Tabell 4.1 DOK32021'!D95/'Tabell 4.1 DOK32021'!$S95*100</f>
        <v>10.954773869346733</v>
      </c>
      <c r="E79" s="101">
        <f>'Tabell 4.1 DOK32021'!E95/'Tabell 4.1 DOK32021'!$S95*100</f>
        <v>10.753768844221105</v>
      </c>
      <c r="F79" s="101">
        <f>'Tabell 4.1 DOK32021'!F95/'Tabell 4.1 DOK32021'!$S95*100</f>
        <v>7.2361809045226124</v>
      </c>
      <c r="G79" s="101">
        <f>'Tabell 4.1 DOK32021'!G95/'Tabell 4.1 DOK32021'!$S95*100</f>
        <v>5.8626465661641545</v>
      </c>
      <c r="H79" s="101">
        <f>'Tabell 4.1 DOK32021'!H95/'Tabell 4.1 DOK32021'!$S95*100</f>
        <v>7.6046901172529306</v>
      </c>
      <c r="I79" s="101">
        <f>'Tabell 4.1 DOK32021'!I95/'Tabell 4.1 DOK32021'!$S95*100</f>
        <v>4.2211055276381906</v>
      </c>
      <c r="J79" s="101">
        <f>'Tabell 4.1 DOK32021'!J95/'Tabell 4.1 DOK32021'!$S95*100</f>
        <v>6.4321608040201008</v>
      </c>
      <c r="K79" s="101">
        <f>'Tabell 4.1 DOK32021'!K95/'Tabell 4.1 DOK32021'!$S95*100</f>
        <v>7.2361809045226124</v>
      </c>
      <c r="L79" s="101">
        <f>'Tabell 4.1 DOK32021'!L95/'Tabell 4.1 DOK32021'!$S95*100</f>
        <v>5.3266331658291453</v>
      </c>
      <c r="M79" s="101">
        <f>'Tabell 4.1 DOK32021'!M95/'Tabell 4.1 DOK32021'!$S95*100</f>
        <v>3.9865996649916244</v>
      </c>
      <c r="N79" s="101">
        <f>'Tabell 4.1 DOK32021'!N95/'Tabell 4.1 DOK32021'!$S95*100</f>
        <v>4.7906197654941378</v>
      </c>
      <c r="O79" s="101">
        <f>'Tabell 4.1 DOK32021'!O95/'Tabell 4.1 DOK32021'!$S95*100</f>
        <v>7.4706867671691795</v>
      </c>
      <c r="P79" s="101">
        <f>'Tabell 4.1 DOK32021'!P95/'Tabell 4.1 DOK32021'!$S95*100</f>
        <v>5.6616415410385255</v>
      </c>
      <c r="Q79" s="101">
        <f>'Tabell 4.1 DOK32021'!Q95/'Tabell 4.1 DOK32021'!$S95*100</f>
        <v>5.9631490787269685</v>
      </c>
      <c r="R79" s="101">
        <f>'Tabell 4.1 DOK32021'!R95/'Tabell 4.1 DOK32021'!$S95*100</f>
        <v>6.499162479061976</v>
      </c>
      <c r="S79" s="101">
        <f>'Tabell 4.1 DOK32021'!S95/'Tabell 4.1 DOK32021'!$S95*100</f>
        <v>100</v>
      </c>
      <c r="U79" s="97"/>
      <c r="V79" s="97"/>
      <c r="W79" s="97"/>
      <c r="X79" s="97"/>
      <c r="Y79" s="97"/>
      <c r="Z79" s="97"/>
      <c r="AA79" s="97"/>
      <c r="AB79" s="97"/>
      <c r="AC79" s="97"/>
      <c r="AD79" s="97"/>
      <c r="AE79" s="97"/>
      <c r="AF79" s="97"/>
      <c r="AG79" s="97"/>
      <c r="AH79" s="97"/>
      <c r="AI79" s="97"/>
      <c r="AJ79" s="97"/>
      <c r="AK79" s="97"/>
    </row>
    <row r="80" spans="1:38" ht="16.5" customHeight="1" x14ac:dyDescent="0.35">
      <c r="A80" s="466" t="s">
        <v>115</v>
      </c>
      <c r="B80" s="466"/>
      <c r="C80" s="100">
        <v>0.06</v>
      </c>
      <c r="D80" s="101">
        <f>'Tabell 4.1 DOK32021'!D96/'Tabell 4.1 DOK32021'!$S96*100</f>
        <v>10.912814511410181</v>
      </c>
      <c r="E80" s="101">
        <f>'Tabell 4.1 DOK32021'!E96/'Tabell 4.1 DOK32021'!$S96*100</f>
        <v>11.606620412939899</v>
      </c>
      <c r="F80" s="101">
        <f>'Tabell 4.1 DOK32021'!F96/'Tabell 4.1 DOK32021'!$S96*100</f>
        <v>6.4532307949510992</v>
      </c>
      <c r="G80" s="101">
        <f>'Tabell 4.1 DOK32021'!G96/'Tabell 4.1 DOK32021'!$S96*100</f>
        <v>6.6956449051241336</v>
      </c>
      <c r="H80" s="101">
        <f>'Tabell 4.1 DOK32021'!H96/'Tabell 4.1 DOK32021'!$S96*100</f>
        <v>8.5597258212822869</v>
      </c>
      <c r="I80" s="101">
        <f>'Tabell 4.1 DOK32021'!I96/'Tabell 4.1 DOK32021'!$S96*100</f>
        <v>2.3321909220095294</v>
      </c>
      <c r="J80" s="101">
        <f>'Tabell 4.1 DOK32021'!J96/'Tabell 4.1 DOK32021'!$S96*100</f>
        <v>3.2140767366045306</v>
      </c>
      <c r="K80" s="101">
        <f>'Tabell 4.1 DOK32021'!K96/'Tabell 4.1 DOK32021'!$S96*100</f>
        <v>4.2506060352754327</v>
      </c>
      <c r="L80" s="101">
        <f>'Tabell 4.1 DOK32021'!L96/'Tabell 4.1 DOK32021'!$S96*100</f>
        <v>5.1868260469781822</v>
      </c>
      <c r="M80" s="101">
        <f>'Tabell 4.1 DOK32021'!M96/'Tabell 4.1 DOK32021'!$S96*100</f>
        <v>5.5629858731087518</v>
      </c>
      <c r="N80" s="101">
        <f>'Tabell 4.1 DOK32021'!N96/'Tabell 4.1 DOK32021'!$S96*100</f>
        <v>7.2389868762016212</v>
      </c>
      <c r="O80" s="101">
        <f>'Tabell 4.1 DOK32021'!O96/'Tabell 4.1 DOK32021'!$S96*100</f>
        <v>10.072724233051911</v>
      </c>
      <c r="P80" s="101">
        <f>'Tabell 4.1 DOK32021'!P96/'Tabell 4.1 DOK32021'!$S96*100</f>
        <v>5.4083423890328515</v>
      </c>
      <c r="Q80" s="101">
        <f>'Tabell 4.1 DOK32021'!Q96/'Tabell 4.1 DOK32021'!$S96*100</f>
        <v>4.6016885396639635</v>
      </c>
      <c r="R80" s="101">
        <f>'Tabell 4.1 DOK32021'!R96/'Tabell 4.1 DOK32021'!$S96*100</f>
        <v>7.9035359023656273</v>
      </c>
      <c r="S80" s="101">
        <f>'Tabell 4.1 DOK32021'!S96/'Tabell 4.1 DOK32021'!$S96*100</f>
        <v>100</v>
      </c>
      <c r="U80" s="97"/>
      <c r="V80" s="97"/>
      <c r="W80" s="97"/>
      <c r="X80" s="97"/>
      <c r="Y80" s="97"/>
      <c r="Z80" s="97"/>
      <c r="AA80" s="97"/>
      <c r="AB80" s="97"/>
      <c r="AC80" s="97"/>
      <c r="AD80" s="97"/>
      <c r="AE80" s="97"/>
      <c r="AF80" s="97"/>
      <c r="AG80" s="97"/>
      <c r="AH80" s="97"/>
      <c r="AI80" s="97"/>
      <c r="AJ80" s="97"/>
      <c r="AK80" s="97"/>
    </row>
    <row r="81" spans="1:38" ht="16.5" customHeight="1" x14ac:dyDescent="0.35">
      <c r="A81" s="466" t="s">
        <v>116</v>
      </c>
      <c r="B81" s="466"/>
      <c r="C81" s="100">
        <v>0.11000000000000001</v>
      </c>
      <c r="D81" s="101">
        <f>'Tabell 4.1 DOK32021'!D97/'Tabell 4.1 DOK32021'!$S97*100</f>
        <v>12.907117008443908</v>
      </c>
      <c r="E81" s="101">
        <f>'Tabell 4.1 DOK32021'!E97/'Tabell 4.1 DOK32021'!$S97*100</f>
        <v>14.073180538801768</v>
      </c>
      <c r="F81" s="101">
        <f>'Tabell 4.1 DOK32021'!F97/'Tabell 4.1 DOK32021'!$S97*100</f>
        <v>6.67470848411741</v>
      </c>
      <c r="G81" s="101">
        <f>'Tabell 4.1 DOK32021'!G97/'Tabell 4.1 DOK32021'!$S97*100</f>
        <v>9.4893445918777637</v>
      </c>
      <c r="H81" s="101">
        <f>'Tabell 4.1 DOK32021'!H97/'Tabell 4.1 DOK32021'!$S97*100</f>
        <v>11.057498994772818</v>
      </c>
      <c r="I81" s="101">
        <f>'Tabell 4.1 DOK32021'!I97/'Tabell 4.1 DOK32021'!$S97*100</f>
        <v>2.8548451950140734</v>
      </c>
      <c r="J81" s="101">
        <f>'Tabell 4.1 DOK32021'!J97/'Tabell 4.1 DOK32021'!$S97*100</f>
        <v>3.3775633293124248</v>
      </c>
      <c r="K81" s="101">
        <f>'Tabell 4.1 DOK32021'!K97/'Tabell 4.1 DOK32021'!$S97*100</f>
        <v>4.7446722959388818</v>
      </c>
      <c r="L81" s="101">
        <f>'Tabell 4.1 DOK32021'!L97/'Tabell 4.1 DOK32021'!$S97*100</f>
        <v>5.3075995174909529</v>
      </c>
      <c r="M81" s="101">
        <f>'Tabell 4.1 DOK32021'!M97/'Tabell 4.1 DOK32021'!$S97*100</f>
        <v>4.1817450743868108</v>
      </c>
      <c r="N81" s="101">
        <f>'Tabell 4.1 DOK32021'!N97/'Tabell 4.1 DOK32021'!$S97*100</f>
        <v>4.3827905106554077</v>
      </c>
      <c r="O81" s="101">
        <f>'Tabell 4.1 DOK32021'!O97/'Tabell 4.1 DOK32021'!$S97*100</f>
        <v>6.5138721351025328</v>
      </c>
      <c r="P81" s="101">
        <f>'Tabell 4.1 DOK32021'!P97/'Tabell 4.1 DOK32021'!$S97*100</f>
        <v>4.6240450341777244</v>
      </c>
      <c r="Q81" s="101">
        <f>'Tabell 4.1 DOK32021'!Q97/'Tabell 4.1 DOK32021'!$S97*100</f>
        <v>4.905508644953759</v>
      </c>
      <c r="R81" s="101">
        <f>'Tabell 4.1 DOK32021'!R97/'Tabell 4.1 DOK32021'!$S97*100</f>
        <v>4.905508644953759</v>
      </c>
      <c r="S81" s="101">
        <f>'Tabell 4.1 DOK32021'!S97/'Tabell 4.1 DOK32021'!$S97*100</f>
        <v>100</v>
      </c>
      <c r="U81" s="97"/>
      <c r="V81" s="97"/>
      <c r="W81" s="97"/>
      <c r="X81" s="97"/>
      <c r="Y81" s="97"/>
      <c r="Z81" s="97"/>
      <c r="AA81" s="97"/>
      <c r="AB81" s="97"/>
      <c r="AC81" s="97"/>
      <c r="AD81" s="97"/>
      <c r="AE81" s="97"/>
      <c r="AF81" s="97"/>
      <c r="AG81" s="97"/>
      <c r="AH81" s="97"/>
      <c r="AI81" s="97"/>
      <c r="AJ81" s="97"/>
      <c r="AK81" s="97"/>
    </row>
    <row r="82" spans="1:38" ht="16.5" customHeight="1" x14ac:dyDescent="0.35">
      <c r="A82" s="466" t="s">
        <v>117</v>
      </c>
      <c r="B82" s="466"/>
      <c r="C82" s="100">
        <v>0.04</v>
      </c>
      <c r="D82" s="101">
        <f>'Tabell 4.1 DOK32021'!D98/'Tabell 4.1 DOK32021'!$S98*100</f>
        <v>18.124207858048162</v>
      </c>
      <c r="E82" s="101">
        <f>'Tabell 4.1 DOK32021'!E98/'Tabell 4.1 DOK32021'!$S98*100</f>
        <v>8.6185044359949305</v>
      </c>
      <c r="F82" s="101">
        <f>'Tabell 4.1 DOK32021'!F98/'Tabell 4.1 DOK32021'!$S98*100</f>
        <v>6.7173637515842834</v>
      </c>
      <c r="G82" s="101">
        <f>'Tabell 4.1 DOK32021'!G98/'Tabell 4.1 DOK32021'!$S98*100</f>
        <v>3.6755386565272499</v>
      </c>
      <c r="H82" s="101">
        <f>'Tabell 4.1 DOK32021'!H98/'Tabell 4.1 DOK32021'!$S98*100</f>
        <v>2.915082382762991</v>
      </c>
      <c r="I82" s="101">
        <f>'Tabell 4.1 DOK32021'!I98/'Tabell 4.1 DOK32021'!$S98*100</f>
        <v>1.1406844106463878</v>
      </c>
      <c r="J82" s="101">
        <f>'Tabell 4.1 DOK32021'!J98/'Tabell 4.1 DOK32021'!$S98*100</f>
        <v>2.0278833967046892</v>
      </c>
      <c r="K82" s="101">
        <f>'Tabell 4.1 DOK32021'!K98/'Tabell 4.1 DOK32021'!$S98*100</f>
        <v>1.9011406844106464</v>
      </c>
      <c r="L82" s="101">
        <f>'Tabell 4.1 DOK32021'!L98/'Tabell 4.1 DOK32021'!$S98*100</f>
        <v>6.5906210392902409</v>
      </c>
      <c r="M82" s="101">
        <f>'Tabell 4.1 DOK32021'!M98/'Tabell 4.1 DOK32021'!$S98*100</f>
        <v>5.7034220532319395</v>
      </c>
      <c r="N82" s="101">
        <f>'Tabell 4.1 DOK32021'!N98/'Tabell 4.1 DOK32021'!$S98*100</f>
        <v>9.3789607097591894</v>
      </c>
      <c r="O82" s="101">
        <f>'Tabell 4.1 DOK32021'!O98/'Tabell 4.1 DOK32021'!$S98*100</f>
        <v>10.646387832699618</v>
      </c>
      <c r="P82" s="101">
        <f>'Tabell 4.1 DOK32021'!P98/'Tabell 4.1 DOK32021'!$S98*100</f>
        <v>5.4499366286438535</v>
      </c>
      <c r="Q82" s="101">
        <f>'Tabell 4.1 DOK32021'!Q98/'Tabell 4.1 DOK32021'!$S98*100</f>
        <v>3.1685678073510775</v>
      </c>
      <c r="R82" s="101">
        <f>'Tabell 4.1 DOK32021'!R98/'Tabell 4.1 DOK32021'!$S98*100</f>
        <v>13.941698352344739</v>
      </c>
      <c r="S82" s="101">
        <f>'Tabell 4.1 DOK32021'!S98/'Tabell 4.1 DOK32021'!$S98*100</f>
        <v>100</v>
      </c>
      <c r="U82" s="97"/>
      <c r="V82" s="97"/>
      <c r="W82" s="97"/>
      <c r="X82" s="97"/>
      <c r="Y82" s="97"/>
      <c r="Z82" s="97"/>
      <c r="AA82" s="97"/>
      <c r="AB82" s="97"/>
      <c r="AC82" s="97"/>
      <c r="AD82" s="97"/>
      <c r="AE82" s="97"/>
      <c r="AF82" s="97"/>
      <c r="AG82" s="97"/>
      <c r="AH82" s="97"/>
      <c r="AI82" s="97"/>
      <c r="AJ82" s="97"/>
      <c r="AK82" s="97"/>
    </row>
    <row r="83" spans="1:38" ht="16.5" customHeight="1" thickBot="1" x14ac:dyDescent="0.4">
      <c r="A83" s="478" t="s">
        <v>233</v>
      </c>
      <c r="B83" s="478"/>
      <c r="C83" s="245" t="s">
        <v>16</v>
      </c>
      <c r="D83" s="246">
        <f>SUMPRODUCT($C74:$C82,D74:D82)</f>
        <v>12.426101953943878</v>
      </c>
      <c r="E83" s="246">
        <f t="shared" ref="E83:R83" si="17">SUMPRODUCT($C74:$C82,E74:E82)</f>
        <v>10.214185737490434</v>
      </c>
      <c r="F83" s="246">
        <f t="shared" si="17"/>
        <v>6.3387867221003971</v>
      </c>
      <c r="G83" s="246">
        <f t="shared" si="17"/>
        <v>5.3010638220713036</v>
      </c>
      <c r="H83" s="246">
        <f t="shared" si="17"/>
        <v>6.5307024867442145</v>
      </c>
      <c r="I83" s="246">
        <f t="shared" si="17"/>
        <v>2.3638468771515124</v>
      </c>
      <c r="J83" s="246">
        <f t="shared" si="17"/>
        <v>3.3212213800079953</v>
      </c>
      <c r="K83" s="246">
        <f t="shared" si="17"/>
        <v>4.1987835706172447</v>
      </c>
      <c r="L83" s="246">
        <f t="shared" si="17"/>
        <v>6.1077097258428097</v>
      </c>
      <c r="M83" s="246">
        <f t="shared" si="17"/>
        <v>5.8442145730615245</v>
      </c>
      <c r="N83" s="246">
        <f t="shared" si="17"/>
        <v>8.3434620728922209</v>
      </c>
      <c r="O83" s="246">
        <f t="shared" si="17"/>
        <v>10.33695216383928</v>
      </c>
      <c r="P83" s="246">
        <f t="shared" si="17"/>
        <v>5.3303872168403492</v>
      </c>
      <c r="Q83" s="246">
        <f t="shared" si="17"/>
        <v>4.0842009119563096</v>
      </c>
      <c r="R83" s="246">
        <f t="shared" si="17"/>
        <v>9.2583807854405329</v>
      </c>
      <c r="S83" s="246">
        <f>SUM(D83:R83)</f>
        <v>100.00000000000001</v>
      </c>
      <c r="U83" s="97"/>
      <c r="V83" s="97"/>
      <c r="W83" s="97"/>
      <c r="X83" s="97"/>
      <c r="Y83" s="97"/>
      <c r="Z83" s="97"/>
      <c r="AA83" s="97"/>
      <c r="AB83" s="97"/>
      <c r="AC83" s="97"/>
      <c r="AD83" s="97"/>
      <c r="AE83" s="97"/>
      <c r="AF83" s="97"/>
      <c r="AG83" s="97"/>
      <c r="AH83" s="97"/>
      <c r="AI83" s="97"/>
      <c r="AJ83" s="97"/>
      <c r="AK83" s="97"/>
      <c r="AL83" s="97"/>
    </row>
    <row r="84" spans="1:38" ht="16.5" customHeight="1" thickBot="1" x14ac:dyDescent="0.4">
      <c r="A84" s="479"/>
      <c r="B84" s="479"/>
      <c r="C84" s="107"/>
      <c r="D84" s="108"/>
      <c r="E84" s="108"/>
      <c r="F84" s="108"/>
      <c r="G84" s="108"/>
      <c r="H84" s="108"/>
      <c r="I84" s="108"/>
      <c r="J84" s="108"/>
      <c r="K84" s="108"/>
      <c r="L84" s="108"/>
      <c r="M84" s="108"/>
      <c r="N84" s="108"/>
      <c r="O84" s="108"/>
      <c r="P84" s="108"/>
      <c r="Q84" s="108"/>
      <c r="R84" s="108"/>
      <c r="S84" s="108"/>
      <c r="U84" s="97"/>
      <c r="V84" s="97"/>
      <c r="W84" s="97"/>
      <c r="X84" s="97"/>
      <c r="Y84" s="97"/>
      <c r="Z84" s="97"/>
      <c r="AA84" s="97"/>
      <c r="AB84" s="97"/>
      <c r="AC84" s="97"/>
      <c r="AD84" s="97"/>
      <c r="AE84" s="97"/>
      <c r="AF84" s="97"/>
      <c r="AG84" s="97"/>
      <c r="AH84" s="97"/>
      <c r="AI84" s="97"/>
      <c r="AJ84" s="97"/>
      <c r="AK84" s="97"/>
    </row>
    <row r="85" spans="1:38" ht="16.5" customHeight="1" x14ac:dyDescent="0.35">
      <c r="A85" s="477" t="s">
        <v>199</v>
      </c>
      <c r="B85" s="477"/>
      <c r="C85" s="243"/>
      <c r="D85" s="244"/>
      <c r="E85" s="244"/>
      <c r="F85" s="244"/>
      <c r="G85" s="244"/>
      <c r="H85" s="244"/>
      <c r="I85" s="244"/>
      <c r="J85" s="244"/>
      <c r="K85" s="244"/>
      <c r="L85" s="244"/>
      <c r="M85" s="244"/>
      <c r="N85" s="244"/>
      <c r="O85" s="244"/>
      <c r="P85" s="244"/>
      <c r="Q85" s="244"/>
      <c r="R85" s="244"/>
      <c r="S85" s="244"/>
      <c r="U85" s="97"/>
      <c r="V85" s="97"/>
      <c r="W85" s="97"/>
      <c r="X85" s="97"/>
      <c r="Y85" s="97"/>
      <c r="Z85" s="97"/>
      <c r="AA85" s="97"/>
      <c r="AB85" s="97"/>
      <c r="AC85" s="97"/>
      <c r="AD85" s="97"/>
      <c r="AE85" s="97"/>
      <c r="AF85" s="97"/>
      <c r="AG85" s="97"/>
      <c r="AH85" s="97"/>
      <c r="AI85" s="97"/>
      <c r="AJ85" s="97"/>
      <c r="AK85" s="97"/>
    </row>
    <row r="86" spans="1:38" ht="16.5" customHeight="1" x14ac:dyDescent="0.35">
      <c r="A86" s="466" t="s">
        <v>118</v>
      </c>
      <c r="B86" s="466"/>
      <c r="C86" s="98">
        <v>0.25</v>
      </c>
      <c r="D86" s="99">
        <f>'Tabell 4.1 DOK32021'!D102/'Tabell 4.1 DOK32021'!$S102*100</f>
        <v>15.272971779597103</v>
      </c>
      <c r="E86" s="99">
        <f>'Tabell 4.1 DOK32021'!E102/'Tabell 4.1 DOK32021'!$S102*100</f>
        <v>18.803555793676704</v>
      </c>
      <c r="F86" s="99">
        <f>'Tabell 4.1 DOK32021'!F102/'Tabell 4.1 DOK32021'!$S102*100</f>
        <v>11.838727872703734</v>
      </c>
      <c r="G86" s="99">
        <f>'Tabell 4.1 DOK32021'!G102/'Tabell 4.1 DOK32021'!$S102*100</f>
        <v>11.344926438870656</v>
      </c>
      <c r="H86" s="99">
        <f>'Tabell 4.1 DOK32021'!H102/'Tabell 4.1 DOK32021'!$S102*100</f>
        <v>9.6737992975518221</v>
      </c>
      <c r="I86" s="99">
        <f>'Tabell 4.1 DOK32021'!I102/'Tabell 4.1 DOK32021'!$S102*100</f>
        <v>1.008318451656778</v>
      </c>
      <c r="J86" s="99">
        <f>'Tabell 4.1 DOK32021'!J102/'Tabell 4.1 DOK32021'!$S102*100</f>
        <v>1.1452036591011463</v>
      </c>
      <c r="K86" s="99">
        <f>'Tabell 4.1 DOK32021'!K102/'Tabell 4.1 DOK32021'!$S102*100</f>
        <v>2.2570794034858235</v>
      </c>
      <c r="L86" s="99">
        <f>'Tabell 4.1 DOK32021'!L102/'Tabell 4.1 DOK32021'!$S102*100</f>
        <v>4.6039922266818936</v>
      </c>
      <c r="M86" s="99">
        <f>'Tabell 4.1 DOK32021'!M102/'Tabell 4.1 DOK32021'!$S102*100</f>
        <v>4.3493188165575649</v>
      </c>
      <c r="N86" s="99">
        <f>'Tabell 4.1 DOK32021'!N102/'Tabell 4.1 DOK32021'!$S102*100</f>
        <v>4.5287495882667796</v>
      </c>
      <c r="O86" s="99">
        <f>'Tabell 4.1 DOK32021'!O102/'Tabell 4.1 DOK32021'!$S102*100</f>
        <v>6.7455895252931208</v>
      </c>
      <c r="P86" s="99">
        <f>'Tabell 4.1 DOK32021'!P102/'Tabell 4.1 DOK32021'!$S102*100</f>
        <v>2.6518515641235858</v>
      </c>
      <c r="Q86" s="99">
        <f>'Tabell 4.1 DOK32021'!Q102/'Tabell 4.1 DOK32021'!$S102*100</f>
        <v>1.726844394674389</v>
      </c>
      <c r="R86" s="99">
        <f>'Tabell 4.1 DOK32021'!R102/'Tabell 4.1 DOK32021'!$S102*100</f>
        <v>4.049071187758881</v>
      </c>
      <c r="S86" s="99">
        <f>'Tabell 4.1 DOK32021'!S102/'Tabell 4.1 DOK32021'!$S102*100</f>
        <v>100</v>
      </c>
      <c r="U86" s="97"/>
      <c r="V86" s="97"/>
      <c r="W86" s="97"/>
      <c r="X86" s="97"/>
      <c r="Y86" s="97"/>
      <c r="Z86" s="97"/>
      <c r="AA86" s="97"/>
      <c r="AB86" s="97"/>
      <c r="AC86" s="97"/>
      <c r="AD86" s="97"/>
      <c r="AE86" s="97"/>
      <c r="AF86" s="97"/>
      <c r="AG86" s="97"/>
      <c r="AH86" s="97"/>
      <c r="AI86" s="97"/>
      <c r="AJ86" s="97"/>
      <c r="AK86" s="97"/>
    </row>
    <row r="87" spans="1:38" ht="16.5" customHeight="1" x14ac:dyDescent="0.35">
      <c r="A87" s="466" t="s">
        <v>119</v>
      </c>
      <c r="B87" s="466"/>
      <c r="C87" s="100">
        <v>0.12</v>
      </c>
      <c r="D87" s="101">
        <f>'Tabell 4.1 DOK32021'!D106/'Tabell 4.1 DOK32021'!$S106*100</f>
        <v>14.152881392582984</v>
      </c>
      <c r="E87" s="101">
        <f>'Tabell 4.1 DOK32021'!E106/'Tabell 4.1 DOK32021'!$S106*100</f>
        <v>12.347280787112121</v>
      </c>
      <c r="F87" s="101">
        <f>'Tabell 4.1 DOK32021'!F106/'Tabell 4.1 DOK32021'!$S106*100</f>
        <v>8.4441561249864847</v>
      </c>
      <c r="G87" s="101">
        <f>'Tabell 4.1 DOK32021'!G106/'Tabell 4.1 DOK32021'!$S106*100</f>
        <v>7.741377446210401</v>
      </c>
      <c r="H87" s="101">
        <f>'Tabell 4.1 DOK32021'!H106/'Tabell 4.1 DOK32021'!$S106*100</f>
        <v>8.8982592712725701</v>
      </c>
      <c r="I87" s="101">
        <f>'Tabell 4.1 DOK32021'!I106/'Tabell 4.1 DOK32021'!$S106*100</f>
        <v>2.0975240566547737</v>
      </c>
      <c r="J87" s="101">
        <f>'Tabell 4.1 DOK32021'!J106/'Tabell 4.1 DOK32021'!$S106*100</f>
        <v>3.5895772515947675</v>
      </c>
      <c r="K87" s="101">
        <f>'Tabell 4.1 DOK32021'!K106/'Tabell 4.1 DOK32021'!$S106*100</f>
        <v>4.6383392799221541</v>
      </c>
      <c r="L87" s="101">
        <f>'Tabell 4.1 DOK32021'!L106/'Tabell 4.1 DOK32021'!$S106*100</f>
        <v>4.77889501567737</v>
      </c>
      <c r="M87" s="101">
        <f>'Tabell 4.1 DOK32021'!M106/'Tabell 4.1 DOK32021'!$S106*100</f>
        <v>4.8329549140447616</v>
      </c>
      <c r="N87" s="101">
        <f>'Tabell 4.1 DOK32021'!N106/'Tabell 4.1 DOK32021'!$S106*100</f>
        <v>6.022272678127365</v>
      </c>
      <c r="O87" s="101">
        <f>'Tabell 4.1 DOK32021'!O106/'Tabell 4.1 DOK32021'!$S106*100</f>
        <v>7.1683425235160554</v>
      </c>
      <c r="P87" s="101">
        <f>'Tabell 4.1 DOK32021'!P106/'Tabell 4.1 DOK32021'!$S106*100</f>
        <v>4.5518434425343282</v>
      </c>
      <c r="Q87" s="101">
        <f>'Tabell 4.1 DOK32021'!Q106/'Tabell 4.1 DOK32021'!$S106*100</f>
        <v>4.0220564385338955</v>
      </c>
      <c r="R87" s="101">
        <f>'Tabell 4.1 DOK32021'!R106/'Tabell 4.1 DOK32021'!$S106*100</f>
        <v>6.7142393772299709</v>
      </c>
      <c r="S87" s="101">
        <f>'Tabell 4.1 DOK32021'!S106/'Tabell 4.1 DOK32021'!$S106*100</f>
        <v>100</v>
      </c>
      <c r="U87" s="97"/>
      <c r="V87" s="97"/>
      <c r="W87" s="97"/>
      <c r="X87" s="97"/>
      <c r="Y87" s="97"/>
      <c r="Z87" s="97"/>
      <c r="AA87" s="97"/>
      <c r="AB87" s="97"/>
      <c r="AC87" s="97"/>
      <c r="AD87" s="97"/>
      <c r="AE87" s="97"/>
      <c r="AF87" s="97"/>
      <c r="AG87" s="97"/>
      <c r="AH87" s="97"/>
      <c r="AI87" s="97"/>
      <c r="AJ87" s="97"/>
      <c r="AK87" s="97"/>
    </row>
    <row r="88" spans="1:38" ht="16.5" customHeight="1" x14ac:dyDescent="0.35">
      <c r="A88" s="466" t="s">
        <v>124</v>
      </c>
      <c r="B88" s="466"/>
      <c r="C88" s="100">
        <v>0.25</v>
      </c>
      <c r="D88" s="101">
        <f>'Tabell 4.1 DOK32021'!D107/'Tabell 4.1 DOK32021'!$S107*100</f>
        <v>13.180368727779204</v>
      </c>
      <c r="E88" s="101">
        <f>'Tabell 4.1 DOK32021'!E107/'Tabell 4.1 DOK32021'!$S107*100</f>
        <v>7.5834768903712932</v>
      </c>
      <c r="F88" s="101">
        <f>'Tabell 4.1 DOK32021'!F107/'Tabell 4.1 DOK32021'!$S107*100</f>
        <v>4.8821610526701607</v>
      </c>
      <c r="G88" s="101">
        <f>'Tabell 4.1 DOK32021'!G107/'Tabell 4.1 DOK32021'!$S107*100</f>
        <v>2.9358941465381374</v>
      </c>
      <c r="H88" s="101">
        <f>'Tabell 4.1 DOK32021'!H107/'Tabell 4.1 DOK32021'!$S107*100</f>
        <v>3.4087160502877252</v>
      </c>
      <c r="I88" s="101">
        <f>'Tabell 4.1 DOK32021'!I107/'Tabell 4.1 DOK32021'!$S107*100</f>
        <v>1.3488252758127772</v>
      </c>
      <c r="J88" s="101">
        <f>'Tabell 4.1 DOK32021'!J107/'Tabell 4.1 DOK32021'!$S107*100</f>
        <v>1.7776637466554266</v>
      </c>
      <c r="K88" s="101">
        <f>'Tabell 4.1 DOK32021'!K107/'Tabell 4.1 DOK32021'!$S107*100</f>
        <v>2.5913572554337865</v>
      </c>
      <c r="L88" s="101">
        <f>'Tabell 4.1 DOK32021'!L107/'Tabell 4.1 DOK32021'!$S107*100</f>
        <v>7.4478613055749001</v>
      </c>
      <c r="M88" s="101">
        <f>'Tabell 4.1 DOK32021'!M107/'Tabell 4.1 DOK32021'!$S107*100</f>
        <v>6.993365832203204</v>
      </c>
      <c r="N88" s="101">
        <f>'Tabell 4.1 DOK32021'!N107/'Tabell 4.1 DOK32021'!$S107*100</f>
        <v>12.41432393798336</v>
      </c>
      <c r="O88" s="101">
        <f>'Tabell 4.1 DOK32021'!O107/'Tabell 4.1 DOK32021'!$S107*100</f>
        <v>13.381959461936004</v>
      </c>
      <c r="P88" s="101">
        <f>'Tabell 4.1 DOK32021'!P107/'Tabell 4.1 DOK32021'!$S107*100</f>
        <v>5.2157020855477771</v>
      </c>
      <c r="Q88" s="101">
        <f>'Tabell 4.1 DOK32021'!Q107/'Tabell 4.1 DOK32021'!$S107*100</f>
        <v>2.8662537111021518</v>
      </c>
      <c r="R88" s="101">
        <f>'Tabell 4.1 DOK32021'!R107/'Tabell 4.1 DOK32021'!$S107*100</f>
        <v>13.972070520104094</v>
      </c>
      <c r="S88" s="101">
        <f>'Tabell 4.1 DOK32021'!S107/'Tabell 4.1 DOK32021'!$S107*100</f>
        <v>100</v>
      </c>
      <c r="U88" s="97"/>
      <c r="V88" s="97"/>
      <c r="W88" s="97"/>
      <c r="X88" s="97"/>
      <c r="Y88" s="97"/>
      <c r="Z88" s="97"/>
      <c r="AA88" s="97"/>
      <c r="AB88" s="97"/>
      <c r="AC88" s="97"/>
      <c r="AD88" s="97"/>
      <c r="AE88" s="97"/>
      <c r="AF88" s="97"/>
      <c r="AG88" s="97"/>
      <c r="AH88" s="97"/>
      <c r="AI88" s="97"/>
      <c r="AJ88" s="97"/>
      <c r="AK88" s="97"/>
    </row>
    <row r="89" spans="1:38" ht="16.5" customHeight="1" x14ac:dyDescent="0.35">
      <c r="A89" s="466" t="s">
        <v>120</v>
      </c>
      <c r="B89" s="466"/>
      <c r="C89" s="100">
        <v>0.06</v>
      </c>
      <c r="D89" s="101">
        <f>'Tabell 4.1 DOK32021'!D108/'Tabell 4.1 DOK32021'!$S108*100</f>
        <v>10.691528673870923</v>
      </c>
      <c r="E89" s="101">
        <f>'Tabell 4.1 DOK32021'!E108/'Tabell 4.1 DOK32021'!$S108*100</f>
        <v>9.2803068134150966</v>
      </c>
      <c r="F89" s="101">
        <f>'Tabell 4.1 DOK32021'!F108/'Tabell 4.1 DOK32021'!$S108*100</f>
        <v>5.2194235263567901</v>
      </c>
      <c r="G89" s="101">
        <f>'Tabell 4.1 DOK32021'!G108/'Tabell 4.1 DOK32021'!$S108*100</f>
        <v>4.4973333599664418</v>
      </c>
      <c r="H89" s="101">
        <f>'Tabell 4.1 DOK32021'!H108/'Tabell 4.1 DOK32021'!$S108*100</f>
        <v>6.150250684137986</v>
      </c>
      <c r="I89" s="101">
        <f>'Tabell 4.1 DOK32021'!I108/'Tabell 4.1 DOK32021'!$S108*100</f>
        <v>2.5138325709605898</v>
      </c>
      <c r="J89" s="101">
        <f>'Tabell 4.1 DOK32021'!J108/'Tabell 4.1 DOK32021'!$S108*100</f>
        <v>3.0591454766993587</v>
      </c>
      <c r="K89" s="101">
        <f>'Tabell 4.1 DOK32021'!K108/'Tabell 4.1 DOK32021'!$S108*100</f>
        <v>4.2366618061242836</v>
      </c>
      <c r="L89" s="101">
        <f>'Tabell 4.1 DOK32021'!L108/'Tabell 4.1 DOK32021'!$S108*100</f>
        <v>6.7055510057327767</v>
      </c>
      <c r="M89" s="101">
        <f>'Tabell 4.1 DOK32021'!M108/'Tabell 4.1 DOK32021'!$S108*100</f>
        <v>7.0650979765495476</v>
      </c>
      <c r="N89" s="101">
        <f>'Tabell 4.1 DOK32021'!N108/'Tabell 4.1 DOK32021'!$S108*100</f>
        <v>9.125501867646765</v>
      </c>
      <c r="O89" s="101">
        <f>'Tabell 4.1 DOK32021'!O108/'Tabell 4.1 DOK32021'!$S108*100</f>
        <v>12.876775263168408</v>
      </c>
      <c r="P89" s="101">
        <f>'Tabell 4.1 DOK32021'!P108/'Tabell 4.1 DOK32021'!$S108*100</f>
        <v>5.7317779597706888</v>
      </c>
      <c r="Q89" s="101">
        <f>'Tabell 4.1 DOK32021'!Q108/'Tabell 4.1 DOK32021'!$S108*100</f>
        <v>3.4356710544713662</v>
      </c>
      <c r="R89" s="101">
        <f>'Tabell 4.1 DOK32021'!R108/'Tabell 4.1 DOK32021'!$S108*100</f>
        <v>9.4111419611289762</v>
      </c>
      <c r="S89" s="101">
        <f>'Tabell 4.1 DOK32021'!S108/'Tabell 4.1 DOK32021'!$S108*100</f>
        <v>100</v>
      </c>
      <c r="U89" s="97"/>
      <c r="V89" s="97"/>
      <c r="W89" s="97"/>
      <c r="X89" s="97"/>
      <c r="Y89" s="97"/>
      <c r="Z89" s="97"/>
      <c r="AA89" s="97"/>
      <c r="AB89" s="97"/>
      <c r="AC89" s="97"/>
      <c r="AD89" s="97"/>
      <c r="AE89" s="97"/>
      <c r="AF89" s="97"/>
      <c r="AG89" s="97"/>
      <c r="AH89" s="97"/>
      <c r="AI89" s="97"/>
      <c r="AJ89" s="97"/>
      <c r="AK89" s="97"/>
    </row>
    <row r="90" spans="1:38" ht="16.5" customHeight="1" x14ac:dyDescent="0.35">
      <c r="A90" s="466" t="s">
        <v>121</v>
      </c>
      <c r="B90" s="466"/>
      <c r="C90" s="100">
        <v>0.08</v>
      </c>
      <c r="D90" s="101">
        <f>'Tabell 4.1 DOK32021'!D109/'Tabell 4.1 DOK32021'!$S109*100</f>
        <v>12.196166613127744</v>
      </c>
      <c r="E90" s="101">
        <f>'Tabell 4.1 DOK32021'!E109/'Tabell 4.1 DOK32021'!$S109*100</f>
        <v>9.1658635828247146</v>
      </c>
      <c r="F90" s="101">
        <f>'Tabell 4.1 DOK32021'!F109/'Tabell 4.1 DOK32021'!$S109*100</f>
        <v>5.493093478959203</v>
      </c>
      <c r="G90" s="101">
        <f>'Tabell 4.1 DOK32021'!G109/'Tabell 4.1 DOK32021'!$S109*100</f>
        <v>4.0689581325623729</v>
      </c>
      <c r="H90" s="101">
        <f>'Tabell 4.1 DOK32021'!H109/'Tabell 4.1 DOK32021'!$S109*100</f>
        <v>5.2253988649748369</v>
      </c>
      <c r="I90" s="101">
        <f>'Tabell 4.1 DOK32021'!I109/'Tabell 4.1 DOK32021'!$S109*100</f>
        <v>2.1201413427561837</v>
      </c>
      <c r="J90" s="101">
        <f>'Tabell 4.1 DOK32021'!J109/'Tabell 4.1 DOK32021'!$S109*100</f>
        <v>2.880394046471785</v>
      </c>
      <c r="K90" s="101">
        <f>'Tabell 4.1 DOK32021'!K109/'Tabell 4.1 DOK32021'!$S109*100</f>
        <v>3.5764000428311382</v>
      </c>
      <c r="L90" s="101">
        <f>'Tabell 4.1 DOK32021'!L109/'Tabell 4.1 DOK32021'!$S109*100</f>
        <v>7.2705857158153977</v>
      </c>
      <c r="M90" s="101">
        <f>'Tabell 4.1 DOK32021'!M109/'Tabell 4.1 DOK32021'!$S109*100</f>
        <v>6.1141449834029338</v>
      </c>
      <c r="N90" s="101">
        <f>'Tabell 4.1 DOK32021'!N109/'Tabell 4.1 DOK32021'!$S109*100</f>
        <v>9.8404540100653186</v>
      </c>
      <c r="O90" s="101">
        <f>'Tabell 4.1 DOK32021'!O109/'Tabell 4.1 DOK32021'!$S109*100</f>
        <v>11.393082771174644</v>
      </c>
      <c r="P90" s="101">
        <f>'Tabell 4.1 DOK32021'!P109/'Tabell 4.1 DOK32021'!$S109*100</f>
        <v>5.418138987043581</v>
      </c>
      <c r="Q90" s="101">
        <f>'Tabell 4.1 DOK32021'!Q109/'Tabell 4.1 DOK32021'!$S109*100</f>
        <v>3.6513545347467611</v>
      </c>
      <c r="R90" s="101">
        <f>'Tabell 4.1 DOK32021'!R109/'Tabell 4.1 DOK32021'!$S109*100</f>
        <v>11.585822893243387</v>
      </c>
      <c r="S90" s="101">
        <f>'Tabell 4.1 DOK32021'!S109/'Tabell 4.1 DOK32021'!$S109*100</f>
        <v>100</v>
      </c>
      <c r="U90" s="97"/>
      <c r="V90" s="97"/>
      <c r="W90" s="97"/>
      <c r="X90" s="97"/>
      <c r="Y90" s="97"/>
      <c r="Z90" s="97"/>
      <c r="AA90" s="97"/>
      <c r="AB90" s="97"/>
      <c r="AC90" s="97"/>
      <c r="AD90" s="97"/>
      <c r="AE90" s="97"/>
      <c r="AF90" s="97"/>
      <c r="AG90" s="97"/>
      <c r="AH90" s="97"/>
      <c r="AI90" s="97"/>
      <c r="AJ90" s="97"/>
      <c r="AK90" s="97"/>
    </row>
    <row r="91" spans="1:38" ht="16.5" customHeight="1" x14ac:dyDescent="0.35">
      <c r="A91" s="466" t="s">
        <v>122</v>
      </c>
      <c r="B91" s="466"/>
      <c r="C91" s="100">
        <v>0.02</v>
      </c>
      <c r="D91" s="101">
        <f>'Tabell 4.1 DOK32021'!D110/'Tabell 4.1 DOK32021'!$S110*100</f>
        <v>15.029539188656951</v>
      </c>
      <c r="E91" s="101">
        <f>'Tabell 4.1 DOK32021'!E110/'Tabell 4.1 DOK32021'!$S110*100</f>
        <v>11.941709334383615</v>
      </c>
      <c r="F91" s="101">
        <f>'Tabell 4.1 DOK32021'!F110/'Tabell 4.1 DOK32021'!$S110*100</f>
        <v>17.109098070106342</v>
      </c>
      <c r="G91" s="101">
        <f>'Tabell 4.1 DOK32021'!G110/'Tabell 4.1 DOK32021'!$S110*100</f>
        <v>4.7735328869633715</v>
      </c>
      <c r="H91" s="101">
        <f>'Tabell 4.1 DOK32021'!H110/'Tabell 4.1 DOK32021'!$S110*100</f>
        <v>5.0492319810949189</v>
      </c>
      <c r="I91" s="101">
        <f>'Tabell 4.1 DOK32021'!I110/'Tabell 4.1 DOK32021'!$S110*100</f>
        <v>2.2686096888538794</v>
      </c>
      <c r="J91" s="101">
        <f>'Tabell 4.1 DOK32021'!J110/'Tabell 4.1 DOK32021'!$S110*100</f>
        <v>3.5683339897597479</v>
      </c>
      <c r="K91" s="101">
        <f>'Tabell 4.1 DOK32021'!K110/'Tabell 4.1 DOK32021'!$S110*100</f>
        <v>4.0094525403702246</v>
      </c>
      <c r="L91" s="101">
        <f>'Tabell 4.1 DOK32021'!L110/'Tabell 4.1 DOK32021'!$S110*100</f>
        <v>3.6707365104371803</v>
      </c>
      <c r="M91" s="101">
        <f>'Tabell 4.1 DOK32021'!M110/'Tabell 4.1 DOK32021'!$S110*100</f>
        <v>5.1752658526979127</v>
      </c>
      <c r="N91" s="101">
        <f>'Tabell 4.1 DOK32021'!N110/'Tabell 4.1 DOK32021'!$S110*100</f>
        <v>4.7499015360378101</v>
      </c>
      <c r="O91" s="101">
        <f>'Tabell 4.1 DOK32021'!O110/'Tabell 4.1 DOK32021'!$S110*100</f>
        <v>6.7821977156360775</v>
      </c>
      <c r="P91" s="101">
        <f>'Tabell 4.1 DOK32021'!P110/'Tabell 4.1 DOK32021'!$S110*100</f>
        <v>6.774320598660891</v>
      </c>
      <c r="Q91" s="101">
        <f>'Tabell 4.1 DOK32021'!Q110/'Tabell 4.1 DOK32021'!$S110*100</f>
        <v>4.4269397400551398</v>
      </c>
      <c r="R91" s="101">
        <f>'Tabell 4.1 DOK32021'!R110/'Tabell 4.1 DOK32021'!$S110*100</f>
        <v>4.6711303662859391</v>
      </c>
      <c r="S91" s="101">
        <f>'Tabell 4.1 DOK32021'!S110/'Tabell 4.1 DOK32021'!$S110*100</f>
        <v>100</v>
      </c>
      <c r="U91" s="97"/>
      <c r="V91" s="97"/>
      <c r="W91" s="97"/>
      <c r="X91" s="97"/>
      <c r="Y91" s="97"/>
      <c r="Z91" s="97"/>
      <c r="AA91" s="97"/>
      <c r="AB91" s="97"/>
      <c r="AC91" s="97"/>
      <c r="AD91" s="97"/>
      <c r="AE91" s="97"/>
      <c r="AF91" s="97"/>
      <c r="AG91" s="97"/>
      <c r="AH91" s="97"/>
      <c r="AI91" s="97"/>
      <c r="AJ91" s="97"/>
      <c r="AK91" s="97"/>
    </row>
    <row r="92" spans="1:38" ht="16.5" customHeight="1" x14ac:dyDescent="0.35">
      <c r="A92" s="466" t="s">
        <v>115</v>
      </c>
      <c r="B92" s="466"/>
      <c r="C92" s="100">
        <v>0.05</v>
      </c>
      <c r="D92" s="101">
        <f>'Tabell 4.1 DOK32021'!D111/'Tabell 4.1 DOK32021'!$S111*100</f>
        <v>10.912814511410181</v>
      </c>
      <c r="E92" s="101">
        <f>'Tabell 4.1 DOK32021'!E111/'Tabell 4.1 DOK32021'!$S111*100</f>
        <v>11.606620412939899</v>
      </c>
      <c r="F92" s="101">
        <f>'Tabell 4.1 DOK32021'!F111/'Tabell 4.1 DOK32021'!$S111*100</f>
        <v>6.4532307949510992</v>
      </c>
      <c r="G92" s="101">
        <f>'Tabell 4.1 DOK32021'!G111/'Tabell 4.1 DOK32021'!$S111*100</f>
        <v>6.6956449051241336</v>
      </c>
      <c r="H92" s="101">
        <f>'Tabell 4.1 DOK32021'!H111/'Tabell 4.1 DOK32021'!$S111*100</f>
        <v>8.5597258212822869</v>
      </c>
      <c r="I92" s="101">
        <f>'Tabell 4.1 DOK32021'!I111/'Tabell 4.1 DOK32021'!$S111*100</f>
        <v>2.3321909220095294</v>
      </c>
      <c r="J92" s="101">
        <f>'Tabell 4.1 DOK32021'!J111/'Tabell 4.1 DOK32021'!$S111*100</f>
        <v>3.2140767366045306</v>
      </c>
      <c r="K92" s="101">
        <f>'Tabell 4.1 DOK32021'!K111/'Tabell 4.1 DOK32021'!$S111*100</f>
        <v>4.2506060352754327</v>
      </c>
      <c r="L92" s="101">
        <f>'Tabell 4.1 DOK32021'!L111/'Tabell 4.1 DOK32021'!$S111*100</f>
        <v>5.1868260469781822</v>
      </c>
      <c r="M92" s="101">
        <f>'Tabell 4.1 DOK32021'!M111/'Tabell 4.1 DOK32021'!$S111*100</f>
        <v>5.5629858731087518</v>
      </c>
      <c r="N92" s="101">
        <f>'Tabell 4.1 DOK32021'!N111/'Tabell 4.1 DOK32021'!$S111*100</f>
        <v>7.2389868762016212</v>
      </c>
      <c r="O92" s="101">
        <f>'Tabell 4.1 DOK32021'!O111/'Tabell 4.1 DOK32021'!$S111*100</f>
        <v>10.072724233051911</v>
      </c>
      <c r="P92" s="101">
        <f>'Tabell 4.1 DOK32021'!P111/'Tabell 4.1 DOK32021'!$S111*100</f>
        <v>5.4083423890328515</v>
      </c>
      <c r="Q92" s="101">
        <f>'Tabell 4.1 DOK32021'!Q111/'Tabell 4.1 DOK32021'!$S111*100</f>
        <v>4.6016885396639635</v>
      </c>
      <c r="R92" s="101">
        <f>'Tabell 4.1 DOK32021'!R111/'Tabell 4.1 DOK32021'!$S111*100</f>
        <v>7.9035359023656273</v>
      </c>
      <c r="S92" s="101">
        <f>'Tabell 4.1 DOK32021'!S111/'Tabell 4.1 DOK32021'!$S111*100</f>
        <v>100</v>
      </c>
      <c r="U92" s="97"/>
      <c r="V92" s="97"/>
      <c r="W92" s="97"/>
      <c r="X92" s="97"/>
      <c r="Y92" s="97"/>
      <c r="Z92" s="97"/>
      <c r="AA92" s="97"/>
      <c r="AB92" s="97"/>
      <c r="AC92" s="97"/>
      <c r="AD92" s="97"/>
      <c r="AE92" s="97"/>
      <c r="AF92" s="97"/>
      <c r="AG92" s="97"/>
      <c r="AH92" s="97"/>
      <c r="AI92" s="97"/>
      <c r="AJ92" s="97"/>
      <c r="AK92" s="97"/>
    </row>
    <row r="93" spans="1:38" ht="16.5" customHeight="1" x14ac:dyDescent="0.35">
      <c r="A93" s="466" t="s">
        <v>116</v>
      </c>
      <c r="B93" s="466"/>
      <c r="C93" s="100">
        <v>0.05</v>
      </c>
      <c r="D93" s="101">
        <f>'Tabell 4.1 DOK32021'!D112/'Tabell 4.1 DOK32021'!$S112*100</f>
        <v>12.907117008443908</v>
      </c>
      <c r="E93" s="101">
        <f>'Tabell 4.1 DOK32021'!E112/'Tabell 4.1 DOK32021'!$S112*100</f>
        <v>14.073180538801768</v>
      </c>
      <c r="F93" s="101">
        <f>'Tabell 4.1 DOK32021'!F112/'Tabell 4.1 DOK32021'!$S112*100</f>
        <v>6.67470848411741</v>
      </c>
      <c r="G93" s="101">
        <f>'Tabell 4.1 DOK32021'!G112/'Tabell 4.1 DOK32021'!$S112*100</f>
        <v>9.4893445918777637</v>
      </c>
      <c r="H93" s="101">
        <f>'Tabell 4.1 DOK32021'!H112/'Tabell 4.1 DOK32021'!$S112*100</f>
        <v>11.057498994772818</v>
      </c>
      <c r="I93" s="101">
        <f>'Tabell 4.1 DOK32021'!I112/'Tabell 4.1 DOK32021'!$S112*100</f>
        <v>2.8548451950140734</v>
      </c>
      <c r="J93" s="101">
        <f>'Tabell 4.1 DOK32021'!J112/'Tabell 4.1 DOK32021'!$S112*100</f>
        <v>3.3775633293124248</v>
      </c>
      <c r="K93" s="101">
        <f>'Tabell 4.1 DOK32021'!K112/'Tabell 4.1 DOK32021'!$S112*100</f>
        <v>4.7446722959388818</v>
      </c>
      <c r="L93" s="101">
        <f>'Tabell 4.1 DOK32021'!L112/'Tabell 4.1 DOK32021'!$S112*100</f>
        <v>5.3075995174909529</v>
      </c>
      <c r="M93" s="101">
        <f>'Tabell 4.1 DOK32021'!M112/'Tabell 4.1 DOK32021'!$S112*100</f>
        <v>4.1817450743868108</v>
      </c>
      <c r="N93" s="101">
        <f>'Tabell 4.1 DOK32021'!N112/'Tabell 4.1 DOK32021'!$S112*100</f>
        <v>4.3827905106554077</v>
      </c>
      <c r="O93" s="101">
        <f>'Tabell 4.1 DOK32021'!O112/'Tabell 4.1 DOK32021'!$S112*100</f>
        <v>6.5138721351025328</v>
      </c>
      <c r="P93" s="101">
        <f>'Tabell 4.1 DOK32021'!P112/'Tabell 4.1 DOK32021'!$S112*100</f>
        <v>4.6240450341777244</v>
      </c>
      <c r="Q93" s="101">
        <f>'Tabell 4.1 DOK32021'!Q112/'Tabell 4.1 DOK32021'!$S112*100</f>
        <v>4.905508644953759</v>
      </c>
      <c r="R93" s="101">
        <f>'Tabell 4.1 DOK32021'!R112/'Tabell 4.1 DOK32021'!$S112*100</f>
        <v>4.905508644953759</v>
      </c>
      <c r="S93" s="101">
        <f>'Tabell 4.1 DOK32021'!S112/'Tabell 4.1 DOK32021'!$S112*100</f>
        <v>100</v>
      </c>
      <c r="U93" s="97"/>
      <c r="V93" s="97"/>
      <c r="W93" s="97"/>
      <c r="X93" s="97"/>
      <c r="Y93" s="97"/>
      <c r="Z93" s="97"/>
      <c r="AA93" s="97"/>
      <c r="AB93" s="97"/>
      <c r="AC93" s="97"/>
      <c r="AD93" s="97"/>
      <c r="AE93" s="97"/>
      <c r="AF93" s="97"/>
      <c r="AG93" s="97"/>
      <c r="AH93" s="97"/>
      <c r="AI93" s="97"/>
      <c r="AJ93" s="97"/>
      <c r="AK93" s="97"/>
    </row>
    <row r="94" spans="1:38" s="109" customFormat="1" ht="16.5" customHeight="1" x14ac:dyDescent="0.35">
      <c r="A94" s="466" t="s">
        <v>117</v>
      </c>
      <c r="B94" s="466"/>
      <c r="C94" s="102">
        <v>0.12</v>
      </c>
      <c r="D94" s="101">
        <f>'Tabell 4.1 DOK32021'!D113/'Tabell 4.1 DOK32021'!$S113*100</f>
        <v>18.124207858048162</v>
      </c>
      <c r="E94" s="101">
        <f>'Tabell 4.1 DOK32021'!E113/'Tabell 4.1 DOK32021'!$S113*100</f>
        <v>8.6185044359949305</v>
      </c>
      <c r="F94" s="101">
        <f>'Tabell 4.1 DOK32021'!F113/'Tabell 4.1 DOK32021'!$S113*100</f>
        <v>6.7173637515842834</v>
      </c>
      <c r="G94" s="101">
        <f>'Tabell 4.1 DOK32021'!G113/'Tabell 4.1 DOK32021'!$S113*100</f>
        <v>3.6755386565272499</v>
      </c>
      <c r="H94" s="101">
        <f>'Tabell 4.1 DOK32021'!H113/'Tabell 4.1 DOK32021'!$S113*100</f>
        <v>2.915082382762991</v>
      </c>
      <c r="I94" s="101">
        <f>'Tabell 4.1 DOK32021'!I113/'Tabell 4.1 DOK32021'!$S113*100</f>
        <v>1.1406844106463878</v>
      </c>
      <c r="J94" s="101">
        <f>'Tabell 4.1 DOK32021'!J113/'Tabell 4.1 DOK32021'!$S113*100</f>
        <v>2.0278833967046892</v>
      </c>
      <c r="K94" s="101">
        <f>'Tabell 4.1 DOK32021'!K113/'Tabell 4.1 DOK32021'!$S113*100</f>
        <v>1.9011406844106464</v>
      </c>
      <c r="L94" s="101">
        <f>'Tabell 4.1 DOK32021'!L113/'Tabell 4.1 DOK32021'!$S113*100</f>
        <v>6.5906210392902409</v>
      </c>
      <c r="M94" s="101">
        <f>'Tabell 4.1 DOK32021'!M113/'Tabell 4.1 DOK32021'!$S113*100</f>
        <v>5.7034220532319395</v>
      </c>
      <c r="N94" s="101">
        <f>'Tabell 4.1 DOK32021'!N113/'Tabell 4.1 DOK32021'!$S113*100</f>
        <v>9.3789607097591894</v>
      </c>
      <c r="O94" s="101">
        <f>'Tabell 4.1 DOK32021'!O113/'Tabell 4.1 DOK32021'!$S113*100</f>
        <v>10.646387832699618</v>
      </c>
      <c r="P94" s="101">
        <f>'Tabell 4.1 DOK32021'!P113/'Tabell 4.1 DOK32021'!$S113*100</f>
        <v>5.4499366286438535</v>
      </c>
      <c r="Q94" s="101">
        <f>'Tabell 4.1 DOK32021'!Q113/'Tabell 4.1 DOK32021'!$S113*100</f>
        <v>3.1685678073510775</v>
      </c>
      <c r="R94" s="101">
        <f>'Tabell 4.1 DOK32021'!R113/'Tabell 4.1 DOK32021'!$S113*100</f>
        <v>13.941698352344739</v>
      </c>
      <c r="S94" s="101">
        <f>'Tabell 4.1 DOK32021'!S113/'Tabell 4.1 DOK32021'!$S113*100</f>
        <v>100</v>
      </c>
      <c r="U94" s="97"/>
      <c r="V94" s="97"/>
      <c r="W94" s="97"/>
      <c r="X94" s="97"/>
      <c r="Y94" s="97"/>
      <c r="Z94" s="97"/>
      <c r="AA94" s="97"/>
      <c r="AB94" s="97"/>
      <c r="AC94" s="97"/>
      <c r="AD94" s="97"/>
      <c r="AE94" s="97"/>
      <c r="AF94" s="97"/>
      <c r="AG94" s="97"/>
      <c r="AH94" s="97"/>
      <c r="AI94" s="97"/>
      <c r="AJ94" s="97"/>
      <c r="AK94" s="97"/>
    </row>
    <row r="95" spans="1:38" ht="16.5" customHeight="1" thickBot="1" x14ac:dyDescent="0.4">
      <c r="A95" s="478" t="s">
        <v>234</v>
      </c>
      <c r="B95" s="478"/>
      <c r="C95" s="245" t="s">
        <v>16</v>
      </c>
      <c r="D95" s="246">
        <f>SUMPRODUCT($C86:$C94,D86:D94)</f>
        <v>14.095358246168132</v>
      </c>
      <c r="E95" s="246">
        <f t="shared" ref="E95:R95" si="18">SUMPRODUCT($C86:$C94,E86:E94)</f>
        <v>11.925564127490485</v>
      </c>
      <c r="F95" s="246">
        <f t="shared" si="18"/>
        <v>7.7507964317856617</v>
      </c>
      <c r="G95" s="246">
        <f t="shared" si="18"/>
        <v>6.4403118634730543</v>
      </c>
      <c r="H95" s="246">
        <f t="shared" si="18"/>
        <v>6.5571226661150748</v>
      </c>
      <c r="I95" s="246">
        <f t="shared" si="18"/>
        <v>1.6030362092499162</v>
      </c>
      <c r="J95" s="246">
        <f t="shared" si="18"/>
        <v>2.2197410646458251</v>
      </c>
      <c r="K95" s="246">
        <f t="shared" si="18"/>
        <v>3.0671114396119075</v>
      </c>
      <c r="L95" s="246">
        <f t="shared" si="18"/>
        <v>5.9594212357017113</v>
      </c>
      <c r="M95" s="246">
        <f t="shared" si="18"/>
        <v>5.6038157399573416</v>
      </c>
      <c r="N95" s="246">
        <f t="shared" si="18"/>
        <v>8.0947697210365597</v>
      </c>
      <c r="O95" s="246">
        <f t="shared" si="18"/>
        <v>9.8186817997576838</v>
      </c>
      <c r="P95" s="246">
        <f t="shared" si="18"/>
        <v>4.5815656006426968</v>
      </c>
      <c r="Q95" s="246">
        <f t="shared" si="18"/>
        <v>3.0732967160303439</v>
      </c>
      <c r="R95" s="246">
        <f t="shared" si="18"/>
        <v>9.2094071383336065</v>
      </c>
      <c r="S95" s="246">
        <f>SUM(D95:R95)</f>
        <v>99.999999999999986</v>
      </c>
      <c r="U95" s="97"/>
      <c r="V95" s="97"/>
      <c r="W95" s="97"/>
      <c r="X95" s="97"/>
      <c r="Y95" s="97"/>
      <c r="Z95" s="97"/>
      <c r="AA95" s="97"/>
      <c r="AB95" s="97"/>
      <c r="AC95" s="97"/>
      <c r="AD95" s="97"/>
      <c r="AE95" s="97"/>
      <c r="AF95" s="97"/>
      <c r="AG95" s="97"/>
      <c r="AH95" s="97"/>
      <c r="AI95" s="97"/>
      <c r="AJ95" s="97"/>
      <c r="AK95" s="97"/>
      <c r="AL95" s="97"/>
    </row>
    <row r="96" spans="1:38" ht="16.5" customHeight="1" x14ac:dyDescent="0.35">
      <c r="A96" s="480"/>
      <c r="B96" s="480"/>
      <c r="C96" s="92"/>
      <c r="D96" s="347"/>
      <c r="E96" s="347"/>
      <c r="F96" s="347"/>
      <c r="G96" s="347"/>
      <c r="H96" s="347"/>
      <c r="I96" s="347"/>
      <c r="J96" s="347"/>
      <c r="K96" s="347"/>
      <c r="L96" s="347"/>
      <c r="M96" s="347"/>
      <c r="N96" s="347"/>
      <c r="O96" s="347"/>
      <c r="P96" s="347"/>
      <c r="Q96" s="347"/>
      <c r="R96" s="347"/>
      <c r="S96" s="347"/>
      <c r="U96" s="97"/>
      <c r="V96" s="97"/>
      <c r="W96" s="97"/>
      <c r="X96" s="97"/>
      <c r="Y96" s="97"/>
      <c r="Z96" s="97"/>
      <c r="AA96" s="97"/>
      <c r="AB96" s="97"/>
      <c r="AC96" s="97"/>
      <c r="AD96" s="97"/>
      <c r="AE96" s="97"/>
      <c r="AF96" s="97"/>
      <c r="AG96" s="97"/>
      <c r="AH96" s="97"/>
      <c r="AI96" s="97"/>
      <c r="AJ96" s="97"/>
      <c r="AK96" s="97"/>
    </row>
    <row r="97" spans="1:38" ht="16.5" customHeight="1" x14ac:dyDescent="0.35">
      <c r="A97" s="470" t="s">
        <v>234</v>
      </c>
      <c r="B97" s="470"/>
      <c r="C97" s="102">
        <v>0.8</v>
      </c>
      <c r="D97" s="103">
        <f>D95</f>
        <v>14.095358246168132</v>
      </c>
      <c r="E97" s="103">
        <f t="shared" ref="E97:S97" si="19">E95</f>
        <v>11.925564127490485</v>
      </c>
      <c r="F97" s="103">
        <f t="shared" si="19"/>
        <v>7.7507964317856617</v>
      </c>
      <c r="G97" s="103">
        <f t="shared" si="19"/>
        <v>6.4403118634730543</v>
      </c>
      <c r="H97" s="103">
        <f t="shared" si="19"/>
        <v>6.5571226661150748</v>
      </c>
      <c r="I97" s="103">
        <f t="shared" si="19"/>
        <v>1.6030362092499162</v>
      </c>
      <c r="J97" s="103">
        <f t="shared" si="19"/>
        <v>2.2197410646458251</v>
      </c>
      <c r="K97" s="103">
        <f t="shared" si="19"/>
        <v>3.0671114396119075</v>
      </c>
      <c r="L97" s="103">
        <f t="shared" si="19"/>
        <v>5.9594212357017113</v>
      </c>
      <c r="M97" s="103">
        <f t="shared" si="19"/>
        <v>5.6038157399573416</v>
      </c>
      <c r="N97" s="103">
        <f t="shared" si="19"/>
        <v>8.0947697210365597</v>
      </c>
      <c r="O97" s="103">
        <f t="shared" si="19"/>
        <v>9.8186817997576838</v>
      </c>
      <c r="P97" s="103">
        <f t="shared" si="19"/>
        <v>4.5815656006426968</v>
      </c>
      <c r="Q97" s="103">
        <f t="shared" si="19"/>
        <v>3.0732967160303439</v>
      </c>
      <c r="R97" s="103">
        <f t="shared" si="19"/>
        <v>9.2094071383336065</v>
      </c>
      <c r="S97" s="103">
        <f t="shared" si="19"/>
        <v>99.999999999999986</v>
      </c>
      <c r="U97" s="97"/>
      <c r="V97" s="97"/>
      <c r="W97" s="97"/>
      <c r="X97" s="97"/>
      <c r="Y97" s="97"/>
      <c r="Z97" s="97"/>
      <c r="AA97" s="97"/>
      <c r="AB97" s="97"/>
      <c r="AC97" s="97"/>
      <c r="AD97" s="97"/>
      <c r="AE97" s="97"/>
      <c r="AF97" s="97"/>
      <c r="AG97" s="97"/>
      <c r="AH97" s="97"/>
      <c r="AI97" s="97"/>
      <c r="AJ97" s="97"/>
      <c r="AK97" s="97"/>
    </row>
    <row r="98" spans="1:38" ht="16.5" customHeight="1" x14ac:dyDescent="0.35">
      <c r="A98" s="466" t="s">
        <v>352</v>
      </c>
      <c r="B98" s="466"/>
      <c r="C98" s="102">
        <v>0.2</v>
      </c>
      <c r="D98" s="103">
        <f>'Tabell 4.1 DOK32021'!D117</f>
        <v>14.1793059014781</v>
      </c>
      <c r="E98" s="103">
        <f>'Tabell 4.1 DOK32021'!E117</f>
        <v>13.227618723491716</v>
      </c>
      <c r="F98" s="103">
        <f>'Tabell 4.1 DOK32021'!F117</f>
        <v>9.2077482062245384</v>
      </c>
      <c r="G98" s="103">
        <f>'Tabell 4.1 DOK32021'!G117</f>
        <v>6.094663241073655</v>
      </c>
      <c r="H98" s="103">
        <f>'Tabell 4.1 DOK32021'!H117</f>
        <v>5.7297464890015863</v>
      </c>
      <c r="I98" s="103">
        <f>'Tabell 4.1 DOK32021'!I117</f>
        <v>2.5323873770699858</v>
      </c>
      <c r="J98" s="103">
        <f>'Tabell 4.1 DOK32021'!J117</f>
        <v>2.7939707642082698</v>
      </c>
      <c r="K98" s="103">
        <f>'Tabell 4.1 DOK32021'!K117</f>
        <v>3.5526390968972255</v>
      </c>
      <c r="L98" s="103">
        <f>'Tabell 4.1 DOK32021'!L117</f>
        <v>6.278723673027911</v>
      </c>
      <c r="M98" s="103">
        <f>'Tabell 4.1 DOK32021'!M117</f>
        <v>5.9932132682433874</v>
      </c>
      <c r="N98" s="103">
        <f>'Tabell 4.1 DOK32021'!N117</f>
        <v>5.7785604020268959</v>
      </c>
      <c r="O98" s="103">
        <f>'Tabell 4.1 DOK32021'!O117</f>
        <v>7.2158595819180711</v>
      </c>
      <c r="P98" s="103">
        <f>'Tabell 4.1 DOK32021'!P117</f>
        <v>5.877786390811508</v>
      </c>
      <c r="Q98" s="103">
        <f>'Tabell 4.1 DOK32021'!Q117</f>
        <v>2.8548240874350457</v>
      </c>
      <c r="R98" s="103">
        <f>'Tabell 4.1 DOK32021'!R117</f>
        <v>8.6829527970920743</v>
      </c>
      <c r="S98" s="103">
        <v>100</v>
      </c>
      <c r="U98" s="97"/>
      <c r="V98" s="97"/>
      <c r="W98" s="97"/>
      <c r="X98" s="97"/>
      <c r="Y98" s="97"/>
      <c r="Z98" s="97"/>
      <c r="AA98" s="97"/>
      <c r="AB98" s="97"/>
      <c r="AC98" s="97"/>
      <c r="AD98" s="97"/>
      <c r="AE98" s="97"/>
      <c r="AF98" s="97"/>
      <c r="AG98" s="97"/>
      <c r="AH98" s="97"/>
      <c r="AI98" s="97"/>
      <c r="AJ98" s="97"/>
      <c r="AK98" s="97"/>
    </row>
    <row r="99" spans="1:38" ht="16.5" customHeight="1" thickBot="1" x14ac:dyDescent="0.4">
      <c r="A99" s="478" t="s">
        <v>235</v>
      </c>
      <c r="B99" s="478"/>
      <c r="C99" s="245" t="s">
        <v>16</v>
      </c>
      <c r="D99" s="246">
        <f>SUMPRODUCT($C97:$C98,D97:D98)</f>
        <v>14.112147777230126</v>
      </c>
      <c r="E99" s="246">
        <f t="shared" ref="E99:R99" si="20">SUMPRODUCT($C97:$C98,E97:E98)</f>
        <v>12.185975046690732</v>
      </c>
      <c r="F99" s="246">
        <f t="shared" si="20"/>
        <v>8.0421867866734384</v>
      </c>
      <c r="G99" s="246">
        <f t="shared" si="20"/>
        <v>6.3711821389931753</v>
      </c>
      <c r="H99" s="246">
        <f t="shared" si="20"/>
        <v>6.3916474306923776</v>
      </c>
      <c r="I99" s="246">
        <f t="shared" si="20"/>
        <v>1.7889064428139303</v>
      </c>
      <c r="J99" s="246">
        <f t="shared" si="20"/>
        <v>2.3345870045583141</v>
      </c>
      <c r="K99" s="246">
        <f t="shared" si="20"/>
        <v>3.1642169710689712</v>
      </c>
      <c r="L99" s="246">
        <f t="shared" si="20"/>
        <v>6.023281723166952</v>
      </c>
      <c r="M99" s="246">
        <f t="shared" si="20"/>
        <v>5.6816952456145513</v>
      </c>
      <c r="N99" s="246">
        <f t="shared" si="20"/>
        <v>7.6315278572346275</v>
      </c>
      <c r="O99" s="246">
        <f t="shared" si="20"/>
        <v>9.2981173561897617</v>
      </c>
      <c r="P99" s="246">
        <f t="shared" si="20"/>
        <v>4.8408097586764587</v>
      </c>
      <c r="Q99" s="246">
        <f t="shared" si="20"/>
        <v>3.0296021903112846</v>
      </c>
      <c r="R99" s="246">
        <f t="shared" si="20"/>
        <v>9.1041162700853011</v>
      </c>
      <c r="S99" s="246">
        <v>100.00000000000003</v>
      </c>
      <c r="U99" s="97"/>
      <c r="V99" s="97"/>
      <c r="W99" s="97"/>
      <c r="X99" s="97"/>
      <c r="Y99" s="97"/>
      <c r="Z99" s="97"/>
      <c r="AA99" s="97"/>
      <c r="AB99" s="97"/>
      <c r="AC99" s="97"/>
      <c r="AD99" s="97"/>
      <c r="AE99" s="97"/>
      <c r="AF99" s="97"/>
      <c r="AG99" s="97"/>
      <c r="AH99" s="97"/>
      <c r="AI99" s="97"/>
      <c r="AJ99" s="97"/>
      <c r="AK99" s="97"/>
      <c r="AL99" s="97"/>
    </row>
    <row r="100" spans="1:38" x14ac:dyDescent="0.35">
      <c r="U100" s="97"/>
      <c r="V100" s="97"/>
      <c r="W100" s="97"/>
      <c r="X100" s="97"/>
      <c r="Y100" s="97"/>
      <c r="Z100" s="97"/>
      <c r="AA100" s="97"/>
      <c r="AB100" s="97"/>
      <c r="AC100" s="97"/>
      <c r="AD100" s="97"/>
      <c r="AE100" s="97"/>
      <c r="AF100" s="97"/>
      <c r="AG100" s="97"/>
      <c r="AH100" s="97"/>
      <c r="AI100" s="97"/>
      <c r="AJ100" s="97"/>
      <c r="AK100" s="97"/>
    </row>
    <row r="101" spans="1:38" x14ac:dyDescent="0.35">
      <c r="D101" s="110"/>
      <c r="E101" s="110"/>
      <c r="F101" s="110"/>
      <c r="G101" s="110"/>
      <c r="H101" s="110"/>
      <c r="I101" s="110"/>
      <c r="J101" s="110"/>
      <c r="K101" s="110"/>
      <c r="L101" s="111"/>
      <c r="M101" s="111"/>
      <c r="N101" s="111"/>
      <c r="O101" s="111"/>
      <c r="P101" s="111"/>
      <c r="Q101" s="111"/>
      <c r="R101" s="111"/>
      <c r="S101" s="111"/>
      <c r="U101" s="97"/>
      <c r="V101" s="97"/>
      <c r="W101" s="97"/>
      <c r="X101" s="97"/>
      <c r="Y101" s="97"/>
      <c r="Z101" s="97"/>
      <c r="AA101" s="97"/>
      <c r="AB101" s="97"/>
      <c r="AC101" s="97"/>
      <c r="AD101" s="97"/>
      <c r="AE101" s="97"/>
      <c r="AF101" s="97"/>
      <c r="AG101" s="97"/>
      <c r="AH101" s="97"/>
      <c r="AI101" s="97"/>
      <c r="AJ101" s="97"/>
      <c r="AK101" s="97"/>
    </row>
    <row r="102" spans="1:38" x14ac:dyDescent="0.35">
      <c r="D102" s="111"/>
      <c r="E102" s="111"/>
      <c r="F102" s="111"/>
      <c r="G102" s="111"/>
      <c r="H102" s="111"/>
      <c r="I102" s="111"/>
      <c r="J102" s="111"/>
      <c r="K102" s="111"/>
      <c r="L102" s="111"/>
      <c r="M102" s="111"/>
      <c r="N102" s="111"/>
      <c r="O102" s="111"/>
      <c r="P102" s="111"/>
      <c r="Q102" s="111"/>
      <c r="U102" s="97"/>
      <c r="V102" s="97"/>
      <c r="W102" s="97"/>
      <c r="X102" s="97"/>
      <c r="Y102" s="97"/>
      <c r="Z102" s="97"/>
      <c r="AA102" s="97"/>
      <c r="AB102" s="97"/>
      <c r="AC102" s="97"/>
      <c r="AD102" s="97"/>
      <c r="AE102" s="97"/>
      <c r="AF102" s="97"/>
      <c r="AG102" s="97"/>
      <c r="AH102" s="97"/>
      <c r="AI102" s="97"/>
      <c r="AJ102" s="97"/>
      <c r="AK102" s="97"/>
    </row>
    <row r="103" spans="1:38" x14ac:dyDescent="0.35">
      <c r="U103" s="97"/>
      <c r="V103" s="97"/>
      <c r="W103" s="97"/>
      <c r="X103" s="97"/>
      <c r="Y103" s="97"/>
      <c r="Z103" s="97"/>
      <c r="AA103" s="97"/>
      <c r="AB103" s="97"/>
      <c r="AC103" s="97"/>
      <c r="AD103" s="97"/>
      <c r="AE103" s="97"/>
      <c r="AF103" s="97"/>
      <c r="AG103" s="97"/>
      <c r="AH103" s="97"/>
      <c r="AI103" s="97"/>
      <c r="AJ103" s="97"/>
      <c r="AK103" s="97"/>
    </row>
    <row r="104" spans="1:38" x14ac:dyDescent="0.35">
      <c r="U104" s="97"/>
      <c r="V104" s="97"/>
      <c r="W104" s="97"/>
      <c r="X104" s="97"/>
      <c r="Y104" s="97"/>
      <c r="Z104" s="97"/>
      <c r="AA104" s="97"/>
      <c r="AB104" s="97"/>
      <c r="AC104" s="97"/>
      <c r="AD104" s="97"/>
      <c r="AE104" s="97"/>
      <c r="AF104" s="97"/>
      <c r="AG104" s="97"/>
      <c r="AH104" s="97"/>
      <c r="AI104" s="97"/>
      <c r="AJ104" s="97"/>
      <c r="AK104" s="97"/>
    </row>
    <row r="105" spans="1:38" x14ac:dyDescent="0.35">
      <c r="U105" s="97"/>
      <c r="V105" s="97"/>
      <c r="W105" s="97"/>
      <c r="X105" s="97"/>
      <c r="Y105" s="97"/>
      <c r="Z105" s="97"/>
      <c r="AA105" s="97"/>
      <c r="AB105" s="97"/>
      <c r="AC105" s="97"/>
      <c r="AD105" s="97"/>
      <c r="AE105" s="97"/>
      <c r="AF105" s="97"/>
      <c r="AG105" s="97"/>
      <c r="AH105" s="97"/>
      <c r="AI105" s="97"/>
      <c r="AJ105" s="97"/>
      <c r="AK105" s="97"/>
    </row>
    <row r="106" spans="1:38" x14ac:dyDescent="0.35">
      <c r="U106" s="97"/>
      <c r="V106" s="97"/>
      <c r="W106" s="97"/>
      <c r="X106" s="97"/>
      <c r="Y106" s="97"/>
      <c r="Z106" s="97"/>
      <c r="AA106" s="97"/>
      <c r="AB106" s="97"/>
      <c r="AC106" s="97"/>
      <c r="AD106" s="97"/>
      <c r="AE106" s="97"/>
      <c r="AF106" s="97"/>
      <c r="AG106" s="97"/>
      <c r="AH106" s="97"/>
      <c r="AI106" s="97"/>
      <c r="AJ106" s="97"/>
      <c r="AK106" s="97"/>
    </row>
    <row r="107" spans="1:38" x14ac:dyDescent="0.35">
      <c r="U107" s="97"/>
      <c r="V107" s="97"/>
      <c r="W107" s="97"/>
      <c r="X107" s="97"/>
      <c r="Y107" s="97"/>
      <c r="Z107" s="97"/>
      <c r="AA107" s="97"/>
      <c r="AB107" s="97"/>
      <c r="AC107" s="97"/>
      <c r="AD107" s="97"/>
      <c r="AE107" s="97"/>
      <c r="AF107" s="97"/>
      <c r="AG107" s="97"/>
      <c r="AH107" s="97"/>
      <c r="AI107" s="97"/>
      <c r="AJ107" s="97"/>
      <c r="AK107" s="97"/>
    </row>
    <row r="108" spans="1:38" x14ac:dyDescent="0.35">
      <c r="U108" s="97"/>
      <c r="V108" s="97"/>
      <c r="W108" s="97"/>
      <c r="X108" s="97"/>
      <c r="Y108" s="97"/>
      <c r="Z108" s="97"/>
      <c r="AA108" s="97"/>
      <c r="AB108" s="97"/>
      <c r="AC108" s="97"/>
      <c r="AD108" s="97"/>
      <c r="AE108" s="97"/>
      <c r="AF108" s="97"/>
      <c r="AG108" s="97"/>
      <c r="AH108" s="97"/>
      <c r="AI108" s="97"/>
      <c r="AJ108" s="97"/>
      <c r="AK108" s="97"/>
    </row>
    <row r="109" spans="1:38" x14ac:dyDescent="0.35">
      <c r="U109" s="97"/>
      <c r="V109" s="97"/>
      <c r="W109" s="97"/>
      <c r="X109" s="97"/>
      <c r="Y109" s="97"/>
      <c r="Z109" s="97"/>
      <c r="AA109" s="97"/>
      <c r="AB109" s="97"/>
      <c r="AC109" s="97"/>
      <c r="AD109" s="97"/>
      <c r="AE109" s="97"/>
      <c r="AF109" s="97"/>
      <c r="AG109" s="97"/>
      <c r="AH109" s="97"/>
      <c r="AI109" s="97"/>
      <c r="AJ109" s="97"/>
      <c r="AK109" s="97"/>
    </row>
    <row r="110" spans="1:38" x14ac:dyDescent="0.35">
      <c r="U110" s="97"/>
      <c r="V110" s="97"/>
      <c r="W110" s="97"/>
      <c r="X110" s="97"/>
      <c r="Y110" s="97"/>
      <c r="Z110" s="97"/>
      <c r="AA110" s="97"/>
      <c r="AB110" s="97"/>
      <c r="AC110" s="97"/>
      <c r="AD110" s="97"/>
      <c r="AE110" s="97"/>
      <c r="AF110" s="97"/>
      <c r="AG110" s="97"/>
      <c r="AH110" s="97"/>
      <c r="AI110" s="97"/>
      <c r="AJ110" s="97"/>
      <c r="AK110" s="97"/>
    </row>
    <row r="111" spans="1:38" x14ac:dyDescent="0.35">
      <c r="U111" s="97"/>
      <c r="V111" s="97"/>
      <c r="W111" s="97"/>
      <c r="X111" s="97"/>
      <c r="Y111" s="97"/>
      <c r="Z111" s="97"/>
      <c r="AA111" s="97"/>
      <c r="AB111" s="97"/>
      <c r="AC111" s="97"/>
      <c r="AD111" s="97"/>
      <c r="AE111" s="97"/>
      <c r="AF111" s="97"/>
      <c r="AG111" s="97"/>
      <c r="AH111" s="97"/>
      <c r="AI111" s="97"/>
      <c r="AJ111" s="97"/>
      <c r="AK111" s="97"/>
    </row>
  </sheetData>
  <mergeCells count="99">
    <mergeCell ref="A97:B97"/>
    <mergeCell ref="A98:B98"/>
    <mergeCell ref="A99:B99"/>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M154"/>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20" width="11.42578125" style="23"/>
    <col min="21" max="21" width="48.42578125" style="23" customWidth="1"/>
    <col min="22" max="22" width="24.85546875" style="23" customWidth="1"/>
    <col min="23" max="23" width="14" style="23" customWidth="1"/>
    <col min="24" max="39" width="13.28515625" style="23" customWidth="1"/>
    <col min="40" max="16384" width="11.42578125" style="23"/>
  </cols>
  <sheetData>
    <row r="1" spans="1:39" ht="16.5" customHeight="1" x14ac:dyDescent="0.35">
      <c r="A1" s="501" t="s">
        <v>148</v>
      </c>
      <c r="B1" s="501"/>
      <c r="C1" s="347"/>
      <c r="D1" s="347"/>
      <c r="E1" s="347"/>
      <c r="F1" s="347"/>
      <c r="G1" s="347"/>
      <c r="H1" s="347"/>
      <c r="I1" s="347"/>
      <c r="J1" s="347"/>
      <c r="K1" s="347"/>
      <c r="L1" s="347"/>
      <c r="M1" s="347"/>
      <c r="N1" s="347"/>
      <c r="O1" s="347"/>
      <c r="P1" s="347"/>
      <c r="Q1" s="347"/>
      <c r="R1" s="347"/>
      <c r="S1" s="347"/>
      <c r="U1" s="378" t="s">
        <v>449</v>
      </c>
      <c r="V1" s="378"/>
      <c r="W1" s="347"/>
      <c r="X1" s="347"/>
      <c r="Y1" s="347"/>
      <c r="Z1" s="347"/>
      <c r="AA1" s="347"/>
      <c r="AB1" s="347"/>
      <c r="AC1" s="347"/>
      <c r="AD1" s="347"/>
      <c r="AE1" s="347"/>
      <c r="AF1" s="347"/>
      <c r="AG1" s="347"/>
      <c r="AH1" s="347"/>
      <c r="AI1" s="347"/>
      <c r="AJ1" s="347"/>
      <c r="AK1" s="347"/>
      <c r="AL1" s="347"/>
      <c r="AM1" s="347"/>
    </row>
    <row r="2" spans="1:39" ht="54.75" customHeight="1" x14ac:dyDescent="0.35">
      <c r="A2" s="352"/>
      <c r="B2" s="352"/>
      <c r="C2" s="352" t="s">
        <v>15</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c r="U2" s="352"/>
      <c r="V2" s="352"/>
      <c r="W2" s="352" t="s">
        <v>15</v>
      </c>
      <c r="X2" s="352" t="s">
        <v>21</v>
      </c>
      <c r="Y2" s="352" t="s">
        <v>126</v>
      </c>
      <c r="Z2" s="352" t="s">
        <v>22</v>
      </c>
      <c r="AA2" s="352" t="s">
        <v>23</v>
      </c>
      <c r="AB2" s="352" t="s">
        <v>24</v>
      </c>
      <c r="AC2" s="352" t="s">
        <v>25</v>
      </c>
      <c r="AD2" s="352" t="s">
        <v>26</v>
      </c>
      <c r="AE2" s="352" t="s">
        <v>27</v>
      </c>
      <c r="AF2" s="352" t="s">
        <v>28</v>
      </c>
      <c r="AG2" s="352" t="s">
        <v>29</v>
      </c>
      <c r="AH2" s="352" t="s">
        <v>30</v>
      </c>
      <c r="AI2" s="352" t="s">
        <v>31</v>
      </c>
      <c r="AJ2" s="352" t="s">
        <v>48</v>
      </c>
      <c r="AK2" s="352" t="s">
        <v>130</v>
      </c>
      <c r="AL2" s="352" t="s">
        <v>32</v>
      </c>
      <c r="AM2" s="352" t="s">
        <v>0</v>
      </c>
    </row>
    <row r="3" spans="1:39" ht="16.5" customHeight="1" thickBot="1" x14ac:dyDescent="0.4">
      <c r="A3" s="371"/>
      <c r="B3" s="371"/>
      <c r="C3" s="112"/>
      <c r="D3" s="62"/>
      <c r="E3" s="87"/>
      <c r="F3" s="87"/>
      <c r="G3" s="87"/>
      <c r="H3" s="62"/>
      <c r="I3" s="62"/>
      <c r="J3" s="62"/>
      <c r="K3" s="62"/>
      <c r="L3" s="62"/>
      <c r="M3" s="62"/>
      <c r="N3" s="62"/>
      <c r="O3" s="62"/>
      <c r="P3" s="62"/>
      <c r="Q3" s="62"/>
      <c r="R3" s="62"/>
      <c r="S3" s="62"/>
      <c r="U3" s="371"/>
      <c r="V3" s="371"/>
      <c r="W3" s="112"/>
      <c r="X3" s="62"/>
      <c r="Y3" s="87"/>
      <c r="Z3" s="87"/>
      <c r="AA3" s="87"/>
      <c r="AB3" s="62"/>
      <c r="AC3" s="62"/>
      <c r="AD3" s="62"/>
      <c r="AE3" s="62"/>
      <c r="AF3" s="62"/>
      <c r="AG3" s="62"/>
      <c r="AH3" s="62"/>
      <c r="AI3" s="62"/>
      <c r="AJ3" s="62"/>
      <c r="AK3" s="62"/>
      <c r="AL3" s="62"/>
      <c r="AM3" s="62"/>
    </row>
    <row r="4" spans="1:39" ht="16.5" customHeight="1" x14ac:dyDescent="0.35">
      <c r="A4" s="434" t="str">
        <f>'Tabell 2.1 DOK32021'!A12</f>
        <v>FO1 Administrasjon og fellestjenester</v>
      </c>
      <c r="B4" s="434"/>
      <c r="C4" s="180"/>
      <c r="D4" s="180"/>
      <c r="E4" s="180"/>
      <c r="F4" s="180"/>
      <c r="G4" s="180"/>
      <c r="H4" s="180"/>
      <c r="I4" s="180"/>
      <c r="J4" s="180"/>
      <c r="K4" s="180"/>
      <c r="L4" s="180"/>
      <c r="M4" s="180"/>
      <c r="N4" s="180"/>
      <c r="O4" s="180"/>
      <c r="P4" s="180"/>
      <c r="Q4" s="180"/>
      <c r="R4" s="180"/>
      <c r="S4" s="180"/>
      <c r="U4" s="383" t="s">
        <v>6</v>
      </c>
      <c r="V4" s="383"/>
      <c r="W4" s="180"/>
      <c r="X4" s="180"/>
      <c r="Y4" s="180"/>
      <c r="Z4" s="180"/>
      <c r="AA4" s="180"/>
      <c r="AB4" s="180"/>
      <c r="AC4" s="180"/>
      <c r="AD4" s="180"/>
      <c r="AE4" s="180"/>
      <c r="AF4" s="180"/>
      <c r="AG4" s="180"/>
      <c r="AH4" s="180"/>
      <c r="AI4" s="180"/>
      <c r="AJ4" s="180"/>
      <c r="AK4" s="180"/>
      <c r="AL4" s="180"/>
      <c r="AM4" s="180"/>
    </row>
    <row r="5" spans="1:39" ht="16.5" customHeight="1" x14ac:dyDescent="0.35">
      <c r="A5" s="369" t="s">
        <v>14</v>
      </c>
      <c r="B5" s="369"/>
      <c r="C5" s="89">
        <v>0.5</v>
      </c>
      <c r="D5" s="113">
        <v>6.666666666666667</v>
      </c>
      <c r="E5" s="114">
        <v>6.666666666666667</v>
      </c>
      <c r="F5" s="114">
        <v>6.666666666666667</v>
      </c>
      <c r="G5" s="114">
        <v>6.666666666666667</v>
      </c>
      <c r="H5" s="114">
        <v>6.666666666666667</v>
      </c>
      <c r="I5" s="114">
        <v>6.666666666666667</v>
      </c>
      <c r="J5" s="114">
        <v>6.666666666666667</v>
      </c>
      <c r="K5" s="114">
        <v>6.666666666666667</v>
      </c>
      <c r="L5" s="114">
        <v>6.666666666666667</v>
      </c>
      <c r="M5" s="114">
        <v>6.666666666666667</v>
      </c>
      <c r="N5" s="114">
        <v>6.666666666666667</v>
      </c>
      <c r="O5" s="114">
        <v>6.666666666666667</v>
      </c>
      <c r="P5" s="114">
        <v>6.666666666666667</v>
      </c>
      <c r="Q5" s="114">
        <v>6.666666666666667</v>
      </c>
      <c r="R5" s="114">
        <v>6.666666666666667</v>
      </c>
      <c r="S5" s="114">
        <f>SUM(D5:R5)</f>
        <v>100.00000000000001</v>
      </c>
      <c r="U5" s="369" t="s">
        <v>14</v>
      </c>
      <c r="V5" s="369"/>
      <c r="W5" s="89">
        <v>0.5</v>
      </c>
      <c r="X5" s="113">
        <v>6.666666666666667</v>
      </c>
      <c r="Y5" s="114">
        <v>6.666666666666667</v>
      </c>
      <c r="Z5" s="114">
        <v>6.666666666666667</v>
      </c>
      <c r="AA5" s="114">
        <v>6.666666666666667</v>
      </c>
      <c r="AB5" s="114">
        <v>6.666666666666667</v>
      </c>
      <c r="AC5" s="114">
        <v>6.666666666666667</v>
      </c>
      <c r="AD5" s="114">
        <v>6.666666666666667</v>
      </c>
      <c r="AE5" s="114">
        <v>6.666666666666667</v>
      </c>
      <c r="AF5" s="114">
        <v>6.666666666666667</v>
      </c>
      <c r="AG5" s="114">
        <v>6.666666666666667</v>
      </c>
      <c r="AH5" s="114">
        <v>6.666666666666667</v>
      </c>
      <c r="AI5" s="114">
        <v>6.666666666666667</v>
      </c>
      <c r="AJ5" s="114">
        <v>6.666666666666667</v>
      </c>
      <c r="AK5" s="114">
        <v>6.666666666666667</v>
      </c>
      <c r="AL5" s="114">
        <v>6.666666666666667</v>
      </c>
      <c r="AM5" s="114">
        <v>100.00000000000001</v>
      </c>
    </row>
    <row r="6" spans="1:39" ht="16.5" customHeight="1" x14ac:dyDescent="0.35">
      <c r="A6" s="369" t="s">
        <v>83</v>
      </c>
      <c r="B6" s="369"/>
      <c r="C6" s="89">
        <v>0.5</v>
      </c>
      <c r="D6" s="116">
        <f>D7+D8</f>
        <v>58713</v>
      </c>
      <c r="E6" s="116">
        <f t="shared" ref="E6:R6" si="0">E7+E8</f>
        <v>62409</v>
      </c>
      <c r="F6" s="116">
        <f t="shared" si="0"/>
        <v>45053</v>
      </c>
      <c r="G6" s="116">
        <f t="shared" si="0"/>
        <v>40321</v>
      </c>
      <c r="H6" s="116">
        <f t="shared" si="0"/>
        <v>59292</v>
      </c>
      <c r="I6" s="116">
        <f t="shared" si="0"/>
        <v>34500</v>
      </c>
      <c r="J6" s="116">
        <f t="shared" si="0"/>
        <v>50876</v>
      </c>
      <c r="K6" s="116">
        <f t="shared" si="0"/>
        <v>53206</v>
      </c>
      <c r="L6" s="116">
        <f t="shared" si="0"/>
        <v>33491</v>
      </c>
      <c r="M6" s="116">
        <f t="shared" si="0"/>
        <v>27630</v>
      </c>
      <c r="N6" s="116">
        <f t="shared" si="0"/>
        <v>33259</v>
      </c>
      <c r="O6" s="116">
        <f t="shared" si="0"/>
        <v>49834</v>
      </c>
      <c r="P6" s="116">
        <f t="shared" si="0"/>
        <v>50905</v>
      </c>
      <c r="Q6" s="116">
        <f t="shared" si="0"/>
        <v>52574</v>
      </c>
      <c r="R6" s="116">
        <f t="shared" si="0"/>
        <v>39109</v>
      </c>
      <c r="S6" s="117">
        <f t="shared" ref="S6:S8" si="1">SUM(D6:R6)</f>
        <v>691172</v>
      </c>
      <c r="U6" s="369" t="s">
        <v>83</v>
      </c>
      <c r="V6" s="369"/>
      <c r="W6" s="89">
        <v>0.5</v>
      </c>
      <c r="X6" s="116">
        <v>59946</v>
      </c>
      <c r="Y6" s="116">
        <v>63445</v>
      </c>
      <c r="Z6" s="116">
        <v>45630</v>
      </c>
      <c r="AA6" s="116">
        <v>40194</v>
      </c>
      <c r="AB6" s="116">
        <v>59056</v>
      </c>
      <c r="AC6" s="116">
        <v>34832</v>
      </c>
      <c r="AD6" s="116">
        <v>51257</v>
      </c>
      <c r="AE6" s="116">
        <v>53500</v>
      </c>
      <c r="AF6" s="116">
        <v>34064</v>
      </c>
      <c r="AG6" s="116">
        <v>27387</v>
      </c>
      <c r="AH6" s="116">
        <v>33241</v>
      </c>
      <c r="AI6" s="116">
        <v>49590</v>
      </c>
      <c r="AJ6" s="116">
        <v>50896</v>
      </c>
      <c r="AK6" s="116">
        <v>52679</v>
      </c>
      <c r="AL6" s="116">
        <v>39141</v>
      </c>
      <c r="AM6" s="117">
        <v>694858</v>
      </c>
    </row>
    <row r="7" spans="1:39" ht="16.5" customHeight="1" x14ac:dyDescent="0.35">
      <c r="A7" s="369" t="s">
        <v>254</v>
      </c>
      <c r="B7" s="369"/>
      <c r="C7" s="118" t="s">
        <v>16</v>
      </c>
      <c r="D7" s="284">
        <v>58671</v>
      </c>
      <c r="E7" s="284">
        <v>62423</v>
      </c>
      <c r="F7" s="284">
        <v>45089</v>
      </c>
      <c r="G7" s="284">
        <v>40416</v>
      </c>
      <c r="H7" s="284">
        <v>59269</v>
      </c>
      <c r="I7" s="284">
        <v>34569</v>
      </c>
      <c r="J7" s="284">
        <v>50858</v>
      </c>
      <c r="K7" s="284">
        <v>53153</v>
      </c>
      <c r="L7" s="284">
        <v>33422</v>
      </c>
      <c r="M7" s="284">
        <v>27712</v>
      </c>
      <c r="N7" s="284">
        <v>33316</v>
      </c>
      <c r="O7" s="284">
        <v>49806</v>
      </c>
      <c r="P7" s="284">
        <v>50834</v>
      </c>
      <c r="Q7" s="284">
        <v>52459</v>
      </c>
      <c r="R7" s="284">
        <v>39111</v>
      </c>
      <c r="S7" s="119">
        <f t="shared" si="1"/>
        <v>691108</v>
      </c>
      <c r="U7" s="369" t="s">
        <v>375</v>
      </c>
      <c r="V7" s="369"/>
      <c r="W7" s="118" t="s">
        <v>16</v>
      </c>
      <c r="X7" s="284">
        <v>59876</v>
      </c>
      <c r="Y7" s="284">
        <v>63456</v>
      </c>
      <c r="Z7" s="284">
        <v>45672</v>
      </c>
      <c r="AA7" s="284">
        <v>40284</v>
      </c>
      <c r="AB7" s="284">
        <v>59015</v>
      </c>
      <c r="AC7" s="284">
        <v>34894</v>
      </c>
      <c r="AD7" s="284">
        <v>51241</v>
      </c>
      <c r="AE7" s="284">
        <v>53479</v>
      </c>
      <c r="AF7" s="284">
        <v>34003</v>
      </c>
      <c r="AG7" s="284">
        <v>27460</v>
      </c>
      <c r="AH7" s="284">
        <v>33279</v>
      </c>
      <c r="AI7" s="284">
        <v>49582</v>
      </c>
      <c r="AJ7" s="284">
        <v>50821</v>
      </c>
      <c r="AK7" s="284">
        <v>52583</v>
      </c>
      <c r="AL7" s="284">
        <v>39147</v>
      </c>
      <c r="AM7" s="119">
        <v>694792</v>
      </c>
    </row>
    <row r="8" spans="1:39" ht="16.5" customHeight="1" x14ac:dyDescent="0.35">
      <c r="A8" s="369" t="s">
        <v>319</v>
      </c>
      <c r="B8" s="369"/>
      <c r="C8" s="118" t="s">
        <v>16</v>
      </c>
      <c r="D8" s="284">
        <v>42</v>
      </c>
      <c r="E8" s="284">
        <v>-14</v>
      </c>
      <c r="F8" s="284">
        <v>-36</v>
      </c>
      <c r="G8" s="284">
        <v>-95</v>
      </c>
      <c r="H8" s="284">
        <v>23</v>
      </c>
      <c r="I8" s="284">
        <v>-69</v>
      </c>
      <c r="J8" s="284">
        <v>18</v>
      </c>
      <c r="K8" s="284">
        <v>53</v>
      </c>
      <c r="L8" s="284">
        <v>69</v>
      </c>
      <c r="M8" s="284">
        <v>-82</v>
      </c>
      <c r="N8" s="284">
        <v>-57</v>
      </c>
      <c r="O8" s="284">
        <v>28</v>
      </c>
      <c r="P8" s="284">
        <v>71</v>
      </c>
      <c r="Q8" s="284">
        <v>115</v>
      </c>
      <c r="R8" s="284">
        <v>-2</v>
      </c>
      <c r="S8" s="284">
        <f t="shared" si="1"/>
        <v>64</v>
      </c>
      <c r="U8" s="369" t="s">
        <v>376</v>
      </c>
      <c r="V8" s="369"/>
      <c r="W8" s="118" t="s">
        <v>16</v>
      </c>
      <c r="X8" s="284">
        <v>70</v>
      </c>
      <c r="Y8" s="284">
        <v>-11</v>
      </c>
      <c r="Z8" s="284">
        <v>-42</v>
      </c>
      <c r="AA8" s="284">
        <v>-90</v>
      </c>
      <c r="AB8" s="284">
        <v>41</v>
      </c>
      <c r="AC8" s="284">
        <v>-62</v>
      </c>
      <c r="AD8" s="284">
        <v>16</v>
      </c>
      <c r="AE8" s="284">
        <v>21</v>
      </c>
      <c r="AF8" s="284">
        <v>61</v>
      </c>
      <c r="AG8" s="284">
        <v>-73</v>
      </c>
      <c r="AH8" s="284">
        <v>-38</v>
      </c>
      <c r="AI8" s="284">
        <v>8</v>
      </c>
      <c r="AJ8" s="284">
        <v>75</v>
      </c>
      <c r="AK8" s="284">
        <v>96</v>
      </c>
      <c r="AL8" s="284">
        <v>-6</v>
      </c>
      <c r="AM8" s="284">
        <v>66</v>
      </c>
    </row>
    <row r="9" spans="1:39" ht="16.5" customHeight="1" thickBot="1" x14ac:dyDescent="0.4">
      <c r="A9" s="370" t="s">
        <v>82</v>
      </c>
      <c r="B9" s="370"/>
      <c r="C9" s="247" t="s">
        <v>16</v>
      </c>
      <c r="D9" s="229">
        <f>(D5/$S$5*$C$5+D6/$S$6*$C$6)*100</f>
        <v>7.5806842098155984</v>
      </c>
      <c r="E9" s="229">
        <f t="shared" ref="E9:R9" si="2">(E5/$S$5*$C$5+E6/$S$6*$C$6)*100</f>
        <v>7.8480561519660323</v>
      </c>
      <c r="F9" s="229">
        <f t="shared" si="2"/>
        <v>6.5925076054392626</v>
      </c>
      <c r="G9" s="229">
        <f t="shared" si="2"/>
        <v>6.2501904976860558</v>
      </c>
      <c r="H9" s="229">
        <f t="shared" si="2"/>
        <v>7.6225695871167618</v>
      </c>
      <c r="I9" s="229">
        <f t="shared" si="2"/>
        <v>5.8290941569778099</v>
      </c>
      <c r="J9" s="229">
        <f t="shared" si="2"/>
        <v>7.0137486279343877</v>
      </c>
      <c r="K9" s="229">
        <f t="shared" si="2"/>
        <v>7.1823029096471886</v>
      </c>
      <c r="L9" s="229">
        <f t="shared" si="2"/>
        <v>5.7561021954978884</v>
      </c>
      <c r="M9" s="229">
        <f t="shared" si="2"/>
        <v>5.3321122190520835</v>
      </c>
      <c r="N9" s="229">
        <f t="shared" si="2"/>
        <v>5.7393191082200481</v>
      </c>
      <c r="O9" s="229">
        <f t="shared" si="2"/>
        <v>6.9383694169709802</v>
      </c>
      <c r="P9" s="229">
        <f t="shared" si="2"/>
        <v>7.0158465138441182</v>
      </c>
      <c r="Q9" s="229">
        <f t="shared" si="2"/>
        <v>7.136583464993759</v>
      </c>
      <c r="R9" s="229">
        <f t="shared" si="2"/>
        <v>6.1625133348380237</v>
      </c>
      <c r="S9" s="229">
        <f>SUM(D9:R9)</f>
        <v>100.00000000000001</v>
      </c>
      <c r="U9" s="370" t="s">
        <v>82</v>
      </c>
      <c r="V9" s="370"/>
      <c r="W9" s="247" t="s">
        <v>16</v>
      </c>
      <c r="X9" s="229">
        <f>(X5/$AM$5*$C$5+X6/$AM$6*$C$6)*100</f>
        <v>7.6468765320876111</v>
      </c>
      <c r="Y9" s="229">
        <f t="shared" ref="Y9:AL9" si="3">(Y5/$AM$5*$C$5+Y6/$AM$6*$C$6)*100</f>
        <v>7.8986545932166479</v>
      </c>
      <c r="Z9" s="229">
        <f t="shared" si="3"/>
        <v>6.6167380001861282</v>
      </c>
      <c r="AA9" s="229">
        <f t="shared" si="3"/>
        <v>6.2255789432277293</v>
      </c>
      <c r="AB9" s="229">
        <f t="shared" si="3"/>
        <v>7.582834670297145</v>
      </c>
      <c r="AC9" s="229">
        <f t="shared" si="3"/>
        <v>5.8397447152271882</v>
      </c>
      <c r="AD9" s="229">
        <f t="shared" si="3"/>
        <v>7.0216408724276524</v>
      </c>
      <c r="AE9" s="229">
        <f t="shared" si="3"/>
        <v>7.1830407555692437</v>
      </c>
      <c r="AF9" s="229">
        <f t="shared" si="3"/>
        <v>5.784481625502381</v>
      </c>
      <c r="AG9" s="229">
        <f t="shared" si="3"/>
        <v>5.3040237477777241</v>
      </c>
      <c r="AH9" s="229">
        <f t="shared" si="3"/>
        <v>5.7252608926332185</v>
      </c>
      <c r="AI9" s="229">
        <f t="shared" si="3"/>
        <v>6.9016883065796648</v>
      </c>
      <c r="AJ9" s="229">
        <f t="shared" si="3"/>
        <v>6.9956643419710698</v>
      </c>
      <c r="AK9" s="229">
        <f t="shared" si="3"/>
        <v>7.1239639369962404</v>
      </c>
      <c r="AL9" s="229">
        <f t="shared" si="3"/>
        <v>6.1498080663003565</v>
      </c>
      <c r="AM9" s="229">
        <v>99.999999999999972</v>
      </c>
    </row>
    <row r="10" spans="1:39" ht="16.5" customHeight="1" thickBot="1" x14ac:dyDescent="0.4">
      <c r="A10" s="384"/>
      <c r="B10" s="384"/>
      <c r="C10" s="347"/>
      <c r="D10" s="347"/>
      <c r="E10" s="347"/>
      <c r="F10" s="347"/>
      <c r="G10" s="347"/>
      <c r="H10" s="347"/>
      <c r="I10" s="347"/>
      <c r="J10" s="347"/>
      <c r="K10" s="347"/>
      <c r="L10" s="347"/>
      <c r="M10" s="347"/>
      <c r="N10" s="347"/>
      <c r="O10" s="347"/>
      <c r="P10" s="347"/>
      <c r="Q10" s="347"/>
      <c r="R10" s="347"/>
      <c r="S10" s="347"/>
      <c r="U10" s="384"/>
      <c r="V10" s="384"/>
      <c r="W10" s="347"/>
      <c r="X10" s="347"/>
      <c r="Y10" s="347"/>
      <c r="Z10" s="347"/>
      <c r="AA10" s="347"/>
      <c r="AB10" s="347"/>
      <c r="AC10" s="347"/>
      <c r="AD10" s="347"/>
      <c r="AE10" s="347"/>
      <c r="AF10" s="347"/>
      <c r="AG10" s="347"/>
      <c r="AH10" s="347"/>
      <c r="AI10" s="347"/>
      <c r="AJ10" s="347"/>
      <c r="AK10" s="347"/>
      <c r="AL10" s="347"/>
      <c r="AM10" s="347"/>
    </row>
    <row r="11" spans="1:39" ht="16.5" customHeight="1" x14ac:dyDescent="0.35">
      <c r="A11" s="385" t="str">
        <f>'Tabell 3.1 DOK32021'!A9</f>
        <v xml:space="preserve">FO2A Barnehage - kommunale </v>
      </c>
      <c r="B11" s="385"/>
      <c r="C11" s="220"/>
      <c r="D11" s="220"/>
      <c r="E11" s="220"/>
      <c r="F11" s="220"/>
      <c r="G11" s="220"/>
      <c r="H11" s="220"/>
      <c r="I11" s="220"/>
      <c r="J11" s="220"/>
      <c r="K11" s="220"/>
      <c r="L11" s="220"/>
      <c r="M11" s="220"/>
      <c r="N11" s="220"/>
      <c r="O11" s="220"/>
      <c r="P11" s="220"/>
      <c r="Q11" s="220"/>
      <c r="R11" s="220"/>
      <c r="S11" s="220"/>
      <c r="U11" s="438" t="str">
        <f>A11</f>
        <v xml:space="preserve">FO2A Barnehage - kommunale </v>
      </c>
      <c r="V11" s="438"/>
      <c r="W11" s="220"/>
      <c r="X11" s="220"/>
      <c r="Y11" s="220"/>
      <c r="Z11" s="220"/>
      <c r="AA11" s="220"/>
      <c r="AB11" s="220"/>
      <c r="AC11" s="220"/>
      <c r="AD11" s="220"/>
      <c r="AE11" s="220"/>
      <c r="AF11" s="220"/>
      <c r="AG11" s="220"/>
      <c r="AH11" s="220"/>
      <c r="AI11" s="220"/>
      <c r="AJ11" s="220"/>
      <c r="AK11" s="220"/>
      <c r="AL11" s="220"/>
      <c r="AM11" s="220"/>
    </row>
    <row r="12" spans="1:39" ht="16.5" customHeight="1" x14ac:dyDescent="0.35">
      <c r="A12" s="369" t="s">
        <v>320</v>
      </c>
      <c r="B12" s="369"/>
      <c r="C12" s="365">
        <f>S12/(S12+S13)</f>
        <v>0.5511922610911093</v>
      </c>
      <c r="D12" s="121">
        <f>'Tabell 4.5-4.7 DOK32021'!D58</f>
        <v>1688.3839999999998</v>
      </c>
      <c r="E12" s="121">
        <f>'Tabell 4.5-4.7 DOK32021'!E58</f>
        <v>1875.4199999999998</v>
      </c>
      <c r="F12" s="121">
        <f>'Tabell 4.5-4.7 DOK32021'!F58</f>
        <v>1538.01</v>
      </c>
      <c r="G12" s="121">
        <f>'Tabell 4.5-4.7 DOK32021'!G58</f>
        <v>743.13</v>
      </c>
      <c r="H12" s="121">
        <f>'Tabell 4.5-4.7 DOK32021'!H58</f>
        <v>981.18</v>
      </c>
      <c r="I12" s="121">
        <f>'Tabell 4.5-4.7 DOK32021'!I58</f>
        <v>827.99999999999989</v>
      </c>
      <c r="J12" s="121">
        <f>'Tabell 4.5-4.7 DOK32021'!J58</f>
        <v>937.70999999999992</v>
      </c>
      <c r="K12" s="121">
        <f>'Tabell 4.5-4.7 DOK32021'!K58</f>
        <v>1097.0999999999999</v>
      </c>
      <c r="L12" s="121">
        <f>'Tabell 4.5-4.7 DOK32021'!L58</f>
        <v>838.94799999999998</v>
      </c>
      <c r="M12" s="121">
        <f>'Tabell 4.5-4.7 DOK32021'!M58</f>
        <v>747.27</v>
      </c>
      <c r="N12" s="121">
        <f>'Tabell 4.5-4.7 DOK32021'!N58</f>
        <v>724.5</v>
      </c>
      <c r="O12" s="121">
        <f>'Tabell 4.5-4.7 DOK32021'!O58</f>
        <v>1059.8399999999999</v>
      </c>
      <c r="P12" s="121">
        <f>'Tabell 4.5-4.7 DOK32021'!P58</f>
        <v>1461.4199999999998</v>
      </c>
      <c r="Q12" s="121">
        <f>'Tabell 4.5-4.7 DOK32021'!Q58</f>
        <v>1367.9019999999998</v>
      </c>
      <c r="R12" s="121">
        <f>'Tabell 4.5-4.7 DOK32021'!R58</f>
        <v>749.33999999999992</v>
      </c>
      <c r="S12" s="121">
        <f>SUM(D12:R12)</f>
        <v>16638.153999999999</v>
      </c>
      <c r="T12" s="34"/>
      <c r="U12" s="481" t="s">
        <v>426</v>
      </c>
      <c r="V12" s="481"/>
      <c r="W12" s="403">
        <v>0.55963054385408983</v>
      </c>
      <c r="X12" s="121">
        <v>1744.6419999999998</v>
      </c>
      <c r="Y12" s="121">
        <v>1829.8799999999999</v>
      </c>
      <c r="Z12" s="121">
        <v>1554.57</v>
      </c>
      <c r="AA12" s="121">
        <v>732.78</v>
      </c>
      <c r="AB12" s="121">
        <v>1001.8799999999999</v>
      </c>
      <c r="AC12" s="121">
        <v>985.31999999999994</v>
      </c>
      <c r="AD12" s="121">
        <v>925.29</v>
      </c>
      <c r="AE12" s="121">
        <v>1049.49</v>
      </c>
      <c r="AF12" s="121">
        <v>854.91</v>
      </c>
      <c r="AG12" s="121">
        <v>728.64</v>
      </c>
      <c r="AH12" s="121">
        <v>743.13</v>
      </c>
      <c r="AI12" s="121">
        <v>1003.9499999999999</v>
      </c>
      <c r="AJ12" s="121">
        <v>1467.6299999999999</v>
      </c>
      <c r="AK12" s="121">
        <v>1355.85</v>
      </c>
      <c r="AL12" s="121">
        <v>728.64</v>
      </c>
      <c r="AM12" s="121">
        <v>16706.601999999999</v>
      </c>
    </row>
    <row r="13" spans="1:39" ht="16.5" customHeight="1" x14ac:dyDescent="0.35">
      <c r="A13" s="369" t="s">
        <v>321</v>
      </c>
      <c r="B13" s="369"/>
      <c r="C13" s="365">
        <f>1-C12</f>
        <v>0.4488077389088907</v>
      </c>
      <c r="D13" s="121">
        <f>'Tabell 4.5-4.7 DOK32021'!D59</f>
        <v>1057.2222222222222</v>
      </c>
      <c r="E13" s="121">
        <f>'Tabell 4.5-4.7 DOK32021'!E59</f>
        <v>1138</v>
      </c>
      <c r="F13" s="121">
        <f>'Tabell 4.5-4.7 DOK32021'!F59</f>
        <v>780</v>
      </c>
      <c r="G13" s="121">
        <f>'Tabell 4.5-4.7 DOK32021'!G59</f>
        <v>499</v>
      </c>
      <c r="H13" s="121">
        <f>'Tabell 4.5-4.7 DOK32021'!H59</f>
        <v>595</v>
      </c>
      <c r="I13" s="121">
        <f>'Tabell 4.5-4.7 DOK32021'!I59</f>
        <v>675</v>
      </c>
      <c r="J13" s="121">
        <f>'Tabell 4.5-4.7 DOK32021'!J59</f>
        <v>728</v>
      </c>
      <c r="K13" s="121">
        <f>'Tabell 4.5-4.7 DOK32021'!K59</f>
        <v>943</v>
      </c>
      <c r="L13" s="121">
        <f>'Tabell 4.5-4.7 DOK32021'!L59</f>
        <v>783.37777777777774</v>
      </c>
      <c r="M13" s="121">
        <f>'Tabell 4.5-4.7 DOK32021'!M59</f>
        <v>818</v>
      </c>
      <c r="N13" s="121">
        <f>'Tabell 4.5-4.7 DOK32021'!N59</f>
        <v>948</v>
      </c>
      <c r="O13" s="121">
        <f>'Tabell 4.5-4.7 DOK32021'!O59</f>
        <v>1100</v>
      </c>
      <c r="P13" s="121">
        <f>'Tabell 4.5-4.7 DOK32021'!P59</f>
        <v>1359</v>
      </c>
      <c r="Q13" s="121">
        <f>'Tabell 4.5-4.7 DOK32021'!Q59</f>
        <v>1208</v>
      </c>
      <c r="R13" s="121">
        <f>'Tabell 4.5-4.7 DOK32021'!R59</f>
        <v>916</v>
      </c>
      <c r="S13" s="121">
        <f>SUM(D13:R13)</f>
        <v>13547.6</v>
      </c>
      <c r="T13" s="34"/>
      <c r="U13" s="481" t="s">
        <v>427</v>
      </c>
      <c r="V13" s="481"/>
      <c r="W13" s="403">
        <v>0.44036945614591017</v>
      </c>
      <c r="X13" s="121">
        <v>1045.2222222222222</v>
      </c>
      <c r="Y13" s="121">
        <v>1169</v>
      </c>
      <c r="Z13" s="121">
        <v>727</v>
      </c>
      <c r="AA13" s="121">
        <v>443</v>
      </c>
      <c r="AB13" s="121">
        <v>527</v>
      </c>
      <c r="AC13" s="121">
        <v>664</v>
      </c>
      <c r="AD13" s="121">
        <v>737</v>
      </c>
      <c r="AE13" s="121">
        <v>926</v>
      </c>
      <c r="AF13" s="121">
        <v>789.08888888888885</v>
      </c>
      <c r="AG13" s="121">
        <v>754</v>
      </c>
      <c r="AH13" s="121">
        <v>907</v>
      </c>
      <c r="AI13" s="121">
        <v>1049</v>
      </c>
      <c r="AJ13" s="121">
        <v>1307</v>
      </c>
      <c r="AK13" s="121">
        <v>1202</v>
      </c>
      <c r="AL13" s="121">
        <v>900</v>
      </c>
      <c r="AM13" s="121">
        <v>13146.31111111111</v>
      </c>
    </row>
    <row r="14" spans="1:39" ht="16.5" customHeight="1" x14ac:dyDescent="0.35">
      <c r="A14" s="364" t="str">
        <f>'Tabell 3.1 DOK32021'!A12</f>
        <v>Kriterienøkkel FO2A  - kommunale barnehager</v>
      </c>
      <c r="B14" s="364"/>
      <c r="C14" s="248" t="s">
        <v>16</v>
      </c>
      <c r="D14" s="249">
        <f>(D12/$S$12*$C$12+D13/$S$13*$C$13)*100</f>
        <v>9.0957019732626918</v>
      </c>
      <c r="E14" s="249">
        <f t="shared" ref="E14:R14" si="4">(E12/$S$12*$C$12+E13/$S$13*$C$13)*100</f>
        <v>9.9829210825742507</v>
      </c>
      <c r="F14" s="249">
        <f t="shared" si="4"/>
        <v>7.6791522252516868</v>
      </c>
      <c r="G14" s="249">
        <f t="shared" si="4"/>
        <v>4.1149543589336881</v>
      </c>
      <c r="H14" s="249">
        <f t="shared" si="4"/>
        <v>5.2216022167277982</v>
      </c>
      <c r="I14" s="249">
        <f t="shared" si="4"/>
        <v>4.9791699753466476</v>
      </c>
      <c r="J14" s="249">
        <f t="shared" si="4"/>
        <v>5.5181990815932576</v>
      </c>
      <c r="K14" s="249">
        <f t="shared" si="4"/>
        <v>6.758486138858748</v>
      </c>
      <c r="L14" s="249">
        <f t="shared" si="4"/>
        <v>5.3744749187904253</v>
      </c>
      <c r="M14" s="249">
        <f t="shared" si="4"/>
        <v>5.1854593395281761</v>
      </c>
      <c r="N14" s="249">
        <f t="shared" si="4"/>
        <v>5.5406931362390361</v>
      </c>
      <c r="O14" s="249">
        <f t="shared" si="4"/>
        <v>7.1551633263823717</v>
      </c>
      <c r="P14" s="249">
        <f t="shared" si="4"/>
        <v>9.3435466279888182</v>
      </c>
      <c r="Q14" s="249">
        <f t="shared" si="4"/>
        <v>8.5335022607021838</v>
      </c>
      <c r="R14" s="249">
        <f t="shared" si="4"/>
        <v>5.5169733378202181</v>
      </c>
      <c r="S14" s="249">
        <f>SUM(D14:R14)</f>
        <v>100.00000000000001</v>
      </c>
      <c r="T14" s="34"/>
      <c r="U14" s="484" t="str">
        <f>A14</f>
        <v>Kriterienøkkel FO2A  - kommunale barnehager</v>
      </c>
      <c r="V14" s="484"/>
      <c r="W14" s="248" t="s">
        <v>16</v>
      </c>
      <c r="X14" s="249">
        <v>9.3453667715391173</v>
      </c>
      <c r="Y14" s="249">
        <v>10.045518803603228</v>
      </c>
      <c r="Z14" s="249">
        <v>7.6427047220085562</v>
      </c>
      <c r="AA14" s="249">
        <v>3.938577101751521</v>
      </c>
      <c r="AB14" s="249">
        <v>5.1213762432817926</v>
      </c>
      <c r="AC14" s="249">
        <v>5.524820957543775</v>
      </c>
      <c r="AD14" s="249">
        <v>5.5682673038072918</v>
      </c>
      <c r="AE14" s="249">
        <v>6.6174111472716959</v>
      </c>
      <c r="AF14" s="249">
        <v>5.5069965291829437</v>
      </c>
      <c r="AG14" s="249">
        <v>4.9664834868265118</v>
      </c>
      <c r="AH14" s="249">
        <v>5.5275342605872178</v>
      </c>
      <c r="AI14" s="249">
        <v>6.8768833123890412</v>
      </c>
      <c r="AJ14" s="249">
        <v>9.2943358313909261</v>
      </c>
      <c r="AK14" s="249">
        <v>8.5681755428014839</v>
      </c>
      <c r="AL14" s="249">
        <v>5.4555479860148992</v>
      </c>
      <c r="AM14" s="249">
        <v>100</v>
      </c>
    </row>
    <row r="15" spans="1:39" ht="16.5" customHeight="1" thickBot="1" x14ac:dyDescent="0.4">
      <c r="A15" s="386"/>
      <c r="B15" s="386"/>
      <c r="C15" s="347"/>
      <c r="D15" s="347"/>
      <c r="E15" s="347"/>
      <c r="F15" s="347"/>
      <c r="G15" s="347"/>
      <c r="H15" s="347"/>
      <c r="I15" s="347"/>
      <c r="J15" s="347"/>
      <c r="K15" s="347"/>
      <c r="L15" s="347"/>
      <c r="M15" s="347"/>
      <c r="N15" s="347"/>
      <c r="O15" s="347"/>
      <c r="P15" s="347"/>
      <c r="Q15" s="347"/>
      <c r="R15" s="347"/>
      <c r="S15" s="347"/>
      <c r="U15" s="490"/>
      <c r="V15" s="490"/>
      <c r="W15" s="401"/>
      <c r="X15" s="401"/>
      <c r="Y15" s="401"/>
      <c r="Z15" s="401"/>
      <c r="AA15" s="401"/>
      <c r="AB15" s="401"/>
      <c r="AC15" s="401"/>
      <c r="AD15" s="401"/>
      <c r="AE15" s="401"/>
      <c r="AF15" s="401"/>
      <c r="AG15" s="401"/>
      <c r="AH15" s="401"/>
      <c r="AI15" s="401"/>
      <c r="AJ15" s="401"/>
      <c r="AK15" s="401"/>
      <c r="AL15" s="401"/>
      <c r="AM15" s="401"/>
    </row>
    <row r="16" spans="1:39" ht="16.5" customHeight="1" x14ac:dyDescent="0.35">
      <c r="A16" s="385" t="str">
        <f>'Tabell 3.1 DOK32021'!A14</f>
        <v xml:space="preserve">FO2A Barnehage - ordinære private </v>
      </c>
      <c r="B16" s="385"/>
      <c r="C16" s="218"/>
      <c r="D16" s="218"/>
      <c r="E16" s="218"/>
      <c r="F16" s="218"/>
      <c r="G16" s="218"/>
      <c r="H16" s="218"/>
      <c r="I16" s="218"/>
      <c r="J16" s="218"/>
      <c r="K16" s="218"/>
      <c r="L16" s="218"/>
      <c r="M16" s="218"/>
      <c r="N16" s="218"/>
      <c r="O16" s="218"/>
      <c r="P16" s="218"/>
      <c r="Q16" s="218"/>
      <c r="R16" s="218"/>
      <c r="S16" s="218"/>
      <c r="U16" s="438" t="str">
        <f>A16</f>
        <v xml:space="preserve">FO2A Barnehage - ordinære private </v>
      </c>
      <c r="V16" s="438"/>
      <c r="W16" s="218"/>
      <c r="X16" s="218"/>
      <c r="Y16" s="218"/>
      <c r="Z16" s="218"/>
      <c r="AA16" s="218"/>
      <c r="AB16" s="218"/>
      <c r="AC16" s="218"/>
      <c r="AD16" s="218"/>
      <c r="AE16" s="218"/>
      <c r="AF16" s="218"/>
      <c r="AG16" s="218"/>
      <c r="AH16" s="218"/>
      <c r="AI16" s="218"/>
      <c r="AJ16" s="218"/>
      <c r="AK16" s="218"/>
      <c r="AL16" s="218"/>
      <c r="AM16" s="218"/>
    </row>
    <row r="17" spans="1:39" ht="16.5" customHeight="1" x14ac:dyDescent="0.35">
      <c r="A17" s="369" t="s">
        <v>320</v>
      </c>
      <c r="B17" s="369"/>
      <c r="C17" s="365">
        <f>S17/(S17+S18)</f>
        <v>0.55403983003422685</v>
      </c>
      <c r="D17" s="121">
        <f>'Tabell 4.5-4.7 DOK32021'!D62</f>
        <v>913.98779999999988</v>
      </c>
      <c r="E17" s="121">
        <f>'Tabell 4.5-4.7 DOK32021'!E62</f>
        <v>735.69870000000003</v>
      </c>
      <c r="F17" s="121">
        <f>'Tabell 4.5-4.7 DOK32021'!F62</f>
        <v>719.3042999999999</v>
      </c>
      <c r="G17" s="121">
        <f>'Tabell 4.5-4.7 DOK32021'!G62</f>
        <v>1008.1645199999999</v>
      </c>
      <c r="H17" s="121">
        <f>'Tabell 4.5-4.7 DOK32021'!H62</f>
        <v>952.92449999999997</v>
      </c>
      <c r="I17" s="121">
        <f>'Tabell 4.5-4.7 DOK32021'!I62</f>
        <v>653.72669999999994</v>
      </c>
      <c r="J17" s="121">
        <f>'Tabell 4.5-4.7 DOK32021'!J62</f>
        <v>1219.3335</v>
      </c>
      <c r="K17" s="121">
        <f>'Tabell 4.5-4.7 DOK32021'!K62</f>
        <v>1725.5105999999998</v>
      </c>
      <c r="L17" s="121">
        <f>'Tabell 4.5-4.7 DOK32021'!L62</f>
        <v>588.14909999999986</v>
      </c>
      <c r="M17" s="121">
        <f>'Tabell 4.5-4.7 DOK32021'!M62</f>
        <v>77.87339999999999</v>
      </c>
      <c r="N17" s="121">
        <f>'Tabell 4.5-4.7 DOK32021'!N62</f>
        <v>118.85939999999999</v>
      </c>
      <c r="O17" s="121">
        <f>'Tabell 4.5-4.7 DOK32021'!O62</f>
        <v>750.04379999999992</v>
      </c>
      <c r="P17" s="121">
        <f>'Tabell 4.5-4.7 DOK32021'!P62</f>
        <v>471.33899999999994</v>
      </c>
      <c r="Q17" s="121">
        <f>'Tabell 4.5-4.7 DOK32021'!Q62</f>
        <v>811.52279999999996</v>
      </c>
      <c r="R17" s="121">
        <f>'Tabell 4.5-4.7 DOK32021'!R62</f>
        <v>577.90260000000001</v>
      </c>
      <c r="S17" s="121">
        <f>SUM(D17:R17)</f>
        <v>11324.340719999998</v>
      </c>
      <c r="T17" s="34"/>
      <c r="U17" s="481" t="s">
        <v>426</v>
      </c>
      <c r="V17" s="481"/>
      <c r="W17" s="403">
        <v>0.55747921383368093</v>
      </c>
      <c r="X17" s="121">
        <v>928.33289999999988</v>
      </c>
      <c r="Y17" s="121">
        <v>727.50149999999985</v>
      </c>
      <c r="Z17" s="121">
        <v>709.05779999999993</v>
      </c>
      <c r="AA17" s="121">
        <v>1004.7945599999999</v>
      </c>
      <c r="AB17" s="121">
        <v>934.48079999999993</v>
      </c>
      <c r="AC17" s="121">
        <v>670.12109999999996</v>
      </c>
      <c r="AD17" s="121">
        <v>1260.3194999999998</v>
      </c>
      <c r="AE17" s="121">
        <v>1715.2640999999999</v>
      </c>
      <c r="AF17" s="121">
        <v>571.75469999999996</v>
      </c>
      <c r="AG17" s="121">
        <v>75.824099999999987</v>
      </c>
      <c r="AH17" s="121">
        <v>116.81009999999999</v>
      </c>
      <c r="AI17" s="121">
        <v>756.19169999999997</v>
      </c>
      <c r="AJ17" s="121">
        <v>485.68409999999994</v>
      </c>
      <c r="AK17" s="121">
        <v>817.6706999999999</v>
      </c>
      <c r="AL17" s="121">
        <v>528.71939999999995</v>
      </c>
      <c r="AM17" s="121">
        <v>11302.52706</v>
      </c>
    </row>
    <row r="18" spans="1:39" ht="16.5" customHeight="1" x14ac:dyDescent="0.35">
      <c r="A18" s="369" t="s">
        <v>321</v>
      </c>
      <c r="B18" s="369"/>
      <c r="C18" s="365">
        <f>1-C17</f>
        <v>0.44596016996577315</v>
      </c>
      <c r="D18" s="121">
        <f>'Tabell 4.5-4.7 DOK32021'!D63</f>
        <v>751.41</v>
      </c>
      <c r="E18" s="121">
        <f>'Tabell 4.5-4.7 DOK32021'!E63</f>
        <v>521.73</v>
      </c>
      <c r="F18" s="121">
        <f>'Tabell 4.5-4.7 DOK32021'!F63</f>
        <v>499.95</v>
      </c>
      <c r="G18" s="121">
        <f>'Tabell 4.5-4.7 DOK32021'!G63</f>
        <v>586.10199999999998</v>
      </c>
      <c r="H18" s="121">
        <f>'Tabell 4.5-4.7 DOK32021'!H63</f>
        <v>809.81999999999994</v>
      </c>
      <c r="I18" s="121">
        <f>'Tabell 4.5-4.7 DOK32021'!I63</f>
        <v>569.25</v>
      </c>
      <c r="J18" s="121">
        <f>'Tabell 4.5-4.7 DOK32021'!J63</f>
        <v>1133.55</v>
      </c>
      <c r="K18" s="121">
        <f>'Tabell 4.5-4.7 DOK32021'!K63</f>
        <v>1228.5899999999999</v>
      </c>
      <c r="L18" s="121">
        <f>'Tabell 4.5-4.7 DOK32021'!L63</f>
        <v>421.21199999999999</v>
      </c>
      <c r="M18" s="121">
        <f>'Tabell 4.5-4.7 DOK32021'!M63</f>
        <v>82.17</v>
      </c>
      <c r="N18" s="121">
        <f>'Tabell 4.5-4.7 DOK32021'!N63</f>
        <v>117.81</v>
      </c>
      <c r="O18" s="121">
        <f>'Tabell 4.5-4.7 DOK32021'!O63</f>
        <v>670.23</v>
      </c>
      <c r="P18" s="121">
        <f>'Tabell 4.5-4.7 DOK32021'!P63</f>
        <v>474.21</v>
      </c>
      <c r="Q18" s="121">
        <f>'Tabell 4.5-4.7 DOK32021'!Q63</f>
        <v>738.36399999999992</v>
      </c>
      <c r="R18" s="121">
        <f>'Tabell 4.5-4.7 DOK32021'!R63</f>
        <v>510.84</v>
      </c>
      <c r="S18" s="121">
        <f>SUM(D18:R18)</f>
        <v>9115.2380000000012</v>
      </c>
      <c r="T18" s="34"/>
      <c r="U18" s="481" t="s">
        <v>427</v>
      </c>
      <c r="V18" s="481"/>
      <c r="W18" s="403">
        <v>0.44252078616631907</v>
      </c>
      <c r="X18" s="121">
        <v>696.96</v>
      </c>
      <c r="Y18" s="121">
        <v>531.63</v>
      </c>
      <c r="Z18" s="121">
        <v>505.89</v>
      </c>
      <c r="AA18" s="121">
        <v>567.71</v>
      </c>
      <c r="AB18" s="121">
        <v>783.09</v>
      </c>
      <c r="AC18" s="121">
        <v>543.51</v>
      </c>
      <c r="AD18" s="121">
        <v>1151.3699999999999</v>
      </c>
      <c r="AE18" s="121">
        <v>1168.2</v>
      </c>
      <c r="AF18" s="121">
        <v>418.77</v>
      </c>
      <c r="AG18" s="121">
        <v>82.17</v>
      </c>
      <c r="AH18" s="121">
        <v>119.78999999999999</v>
      </c>
      <c r="AI18" s="121">
        <v>647.46</v>
      </c>
      <c r="AJ18" s="121">
        <v>458.37</v>
      </c>
      <c r="AK18" s="121">
        <v>757.35</v>
      </c>
      <c r="AL18" s="121">
        <v>539.54999999999995</v>
      </c>
      <c r="AM18" s="121">
        <v>8971.8199999999979</v>
      </c>
    </row>
    <row r="19" spans="1:39" ht="16.5" customHeight="1" x14ac:dyDescent="0.35">
      <c r="A19" s="364" t="str">
        <f>'Tabell 3.1 DOK32021'!A17</f>
        <v>Kriterienøkkel FO2A - ordinære private barnehager</v>
      </c>
      <c r="B19" s="364"/>
      <c r="C19" s="248" t="s">
        <v>16</v>
      </c>
      <c r="D19" s="249">
        <f>(D17/$S$17*$C$17+D18/$S$18*$C$18)*100</f>
        <v>8.1479066805345592</v>
      </c>
      <c r="E19" s="249">
        <f t="shared" ref="E19:R19" si="5">(E17/$S$17*$C$17+E18/$S$18*$C$18)*100</f>
        <v>6.1519306108281668</v>
      </c>
      <c r="F19" s="249">
        <f t="shared" si="5"/>
        <v>5.9651635520597459</v>
      </c>
      <c r="G19" s="249">
        <f t="shared" si="5"/>
        <v>7.7998991165117326</v>
      </c>
      <c r="H19" s="249">
        <f t="shared" si="5"/>
        <v>8.6241723674821422</v>
      </c>
      <c r="I19" s="249">
        <f t="shared" si="5"/>
        <v>5.9833752777072897</v>
      </c>
      <c r="J19" s="249">
        <f t="shared" si="5"/>
        <v>11.511408978785449</v>
      </c>
      <c r="K19" s="249">
        <f t="shared" si="5"/>
        <v>14.452844848066418</v>
      </c>
      <c r="L19" s="249">
        <f t="shared" si="5"/>
        <v>4.9382676317704455</v>
      </c>
      <c r="M19" s="249">
        <f t="shared" si="5"/>
        <v>0.78300733196324901</v>
      </c>
      <c r="N19" s="249">
        <f t="shared" si="5"/>
        <v>1.1578976418355456</v>
      </c>
      <c r="O19" s="249">
        <f t="shared" si="5"/>
        <v>6.9486451724676241</v>
      </c>
      <c r="P19" s="249">
        <f t="shared" si="5"/>
        <v>4.6260689271192579</v>
      </c>
      <c r="Q19" s="249">
        <f t="shared" si="5"/>
        <v>7.5827727236053324</v>
      </c>
      <c r="R19" s="249">
        <f t="shared" si="5"/>
        <v>5.3266391392630421</v>
      </c>
      <c r="S19" s="249">
        <f>SUM(D19:R19)</f>
        <v>99.999999999999986</v>
      </c>
      <c r="T19" s="34"/>
      <c r="U19" s="484" t="str">
        <f>A19</f>
        <v>Kriterienøkkel FO2A - ordinære private barnehager</v>
      </c>
      <c r="V19" s="484"/>
      <c r="W19" s="248" t="s">
        <v>16</v>
      </c>
      <c r="X19" s="249">
        <v>8.016499348610834</v>
      </c>
      <c r="Y19" s="249">
        <v>6.210466340907157</v>
      </c>
      <c r="Z19" s="249">
        <v>5.9925372511601864</v>
      </c>
      <c r="AA19" s="249">
        <v>7.7561292373378166</v>
      </c>
      <c r="AB19" s="249">
        <v>8.4716454488867772</v>
      </c>
      <c r="AC19" s="249">
        <v>5.9860428373272612</v>
      </c>
      <c r="AD19" s="249">
        <v>11.895275802780896</v>
      </c>
      <c r="AE19" s="249">
        <v>14.222229162136085</v>
      </c>
      <c r="AF19" s="249">
        <v>4.8856059189903194</v>
      </c>
      <c r="AG19" s="249">
        <v>0.77928082977188606</v>
      </c>
      <c r="AH19" s="249">
        <v>1.1669924525796296</v>
      </c>
      <c r="AI19" s="249">
        <v>6.9232892967947466</v>
      </c>
      <c r="AJ19" s="249">
        <v>4.6563970578493192</v>
      </c>
      <c r="AK19" s="249">
        <v>7.7685396986589828</v>
      </c>
      <c r="AL19" s="249">
        <v>5.269069316208105</v>
      </c>
      <c r="AM19" s="249">
        <v>100.00000000000001</v>
      </c>
    </row>
    <row r="20" spans="1:39" ht="16.5" customHeight="1" x14ac:dyDescent="0.35">
      <c r="A20" s="387"/>
      <c r="B20" s="387"/>
      <c r="C20" s="347"/>
      <c r="D20" s="347"/>
      <c r="E20" s="347"/>
      <c r="F20" s="347"/>
      <c r="G20" s="347"/>
      <c r="H20" s="347"/>
      <c r="I20" s="347"/>
      <c r="J20" s="347"/>
      <c r="K20" s="347"/>
      <c r="L20" s="347"/>
      <c r="M20" s="347"/>
      <c r="N20" s="347"/>
      <c r="O20" s="347"/>
      <c r="P20" s="347"/>
      <c r="Q20" s="347"/>
      <c r="R20" s="347"/>
      <c r="S20" s="347"/>
      <c r="U20" s="485"/>
      <c r="V20" s="485"/>
      <c r="W20" s="401"/>
      <c r="X20" s="401"/>
      <c r="Y20" s="401"/>
      <c r="Z20" s="401"/>
      <c r="AA20" s="401"/>
      <c r="AB20" s="401"/>
      <c r="AC20" s="401"/>
      <c r="AD20" s="401"/>
      <c r="AE20" s="401"/>
      <c r="AF20" s="401"/>
      <c r="AG20" s="401"/>
      <c r="AH20" s="401"/>
      <c r="AI20" s="401"/>
      <c r="AJ20" s="401"/>
      <c r="AK20" s="401"/>
      <c r="AL20" s="401"/>
      <c r="AM20" s="401"/>
    </row>
    <row r="21" spans="1:39" ht="16.5" customHeight="1" x14ac:dyDescent="0.35">
      <c r="A21" s="388" t="str">
        <f>'Tabell 3.1 DOK32021'!A19</f>
        <v>Kriterienøkkel FO2A - kommunale barnehager</v>
      </c>
      <c r="B21" s="388"/>
      <c r="C21" s="365">
        <f>SUM(S12:S13)/(SUM(S12:S13)+SUM(S17:S18))</f>
        <v>0.59625788865333906</v>
      </c>
      <c r="D21" s="365">
        <f>D14</f>
        <v>9.0957019732626918</v>
      </c>
      <c r="E21" s="365">
        <f t="shared" ref="E21:S21" si="6">E14</f>
        <v>9.9829210825742507</v>
      </c>
      <c r="F21" s="365">
        <f t="shared" si="6"/>
        <v>7.6791522252516868</v>
      </c>
      <c r="G21" s="365">
        <f t="shared" si="6"/>
        <v>4.1149543589336881</v>
      </c>
      <c r="H21" s="365">
        <f t="shared" si="6"/>
        <v>5.2216022167277982</v>
      </c>
      <c r="I21" s="365">
        <f t="shared" si="6"/>
        <v>4.9791699753466476</v>
      </c>
      <c r="J21" s="365">
        <f t="shared" si="6"/>
        <v>5.5181990815932576</v>
      </c>
      <c r="K21" s="365">
        <f t="shared" si="6"/>
        <v>6.758486138858748</v>
      </c>
      <c r="L21" s="365">
        <f t="shared" si="6"/>
        <v>5.3744749187904253</v>
      </c>
      <c r="M21" s="365">
        <f t="shared" si="6"/>
        <v>5.1854593395281761</v>
      </c>
      <c r="N21" s="365">
        <f t="shared" si="6"/>
        <v>5.5406931362390361</v>
      </c>
      <c r="O21" s="365">
        <f t="shared" si="6"/>
        <v>7.1551633263823717</v>
      </c>
      <c r="P21" s="365">
        <f t="shared" si="6"/>
        <v>9.3435466279888182</v>
      </c>
      <c r="Q21" s="365">
        <f t="shared" si="6"/>
        <v>8.5335022607021838</v>
      </c>
      <c r="R21" s="365">
        <f t="shared" si="6"/>
        <v>5.5169733378202181</v>
      </c>
      <c r="S21" s="365">
        <f t="shared" si="6"/>
        <v>100.00000000000001</v>
      </c>
      <c r="T21" s="34"/>
      <c r="U21" s="486" t="str">
        <f>A21</f>
        <v>Kriterienøkkel FO2A - kommunale barnehager</v>
      </c>
      <c r="V21" s="486"/>
      <c r="W21" s="403">
        <v>0.59554248545017574</v>
      </c>
      <c r="X21" s="403">
        <v>9.3453667715391173</v>
      </c>
      <c r="Y21" s="403">
        <v>10.045518803603228</v>
      </c>
      <c r="Z21" s="403">
        <v>7.6427047220085562</v>
      </c>
      <c r="AA21" s="403">
        <v>3.938577101751521</v>
      </c>
      <c r="AB21" s="403">
        <v>5.1213762432817926</v>
      </c>
      <c r="AC21" s="403">
        <v>5.524820957543775</v>
      </c>
      <c r="AD21" s="403">
        <v>5.5682673038072918</v>
      </c>
      <c r="AE21" s="403">
        <v>6.6174111472716959</v>
      </c>
      <c r="AF21" s="403">
        <v>5.5069965291829437</v>
      </c>
      <c r="AG21" s="403">
        <v>4.9664834868265118</v>
      </c>
      <c r="AH21" s="403">
        <v>5.5275342605872178</v>
      </c>
      <c r="AI21" s="403">
        <v>6.8768833123890412</v>
      </c>
      <c r="AJ21" s="403">
        <v>9.2943358313909261</v>
      </c>
      <c r="AK21" s="403">
        <v>8.5681755428014839</v>
      </c>
      <c r="AL21" s="403">
        <v>5.4555479860148992</v>
      </c>
      <c r="AM21" s="403">
        <v>100</v>
      </c>
    </row>
    <row r="22" spans="1:39" ht="16.5" customHeight="1" x14ac:dyDescent="0.35">
      <c r="A22" s="389" t="str">
        <f>'Tabell 3.1 DOK32021'!A20</f>
        <v>Kriterienøkkel FO2A - ordinære private barnehager</v>
      </c>
      <c r="B22" s="389"/>
      <c r="C22" s="365">
        <f>1-C21</f>
        <v>0.40374211134666094</v>
      </c>
      <c r="D22" s="365">
        <f>D19</f>
        <v>8.1479066805345592</v>
      </c>
      <c r="E22" s="365">
        <f t="shared" ref="E22:S22" si="7">E19</f>
        <v>6.1519306108281668</v>
      </c>
      <c r="F22" s="365">
        <f t="shared" si="7"/>
        <v>5.9651635520597459</v>
      </c>
      <c r="G22" s="365">
        <f t="shared" si="7"/>
        <v>7.7998991165117326</v>
      </c>
      <c r="H22" s="365">
        <f t="shared" si="7"/>
        <v>8.6241723674821422</v>
      </c>
      <c r="I22" s="365">
        <f t="shared" si="7"/>
        <v>5.9833752777072897</v>
      </c>
      <c r="J22" s="365">
        <f t="shared" si="7"/>
        <v>11.511408978785449</v>
      </c>
      <c r="K22" s="365">
        <f t="shared" si="7"/>
        <v>14.452844848066418</v>
      </c>
      <c r="L22" s="365">
        <f t="shared" si="7"/>
        <v>4.9382676317704455</v>
      </c>
      <c r="M22" s="365">
        <f t="shared" si="7"/>
        <v>0.78300733196324901</v>
      </c>
      <c r="N22" s="365">
        <f t="shared" si="7"/>
        <v>1.1578976418355456</v>
      </c>
      <c r="O22" s="365">
        <f t="shared" si="7"/>
        <v>6.9486451724676241</v>
      </c>
      <c r="P22" s="365">
        <f t="shared" si="7"/>
        <v>4.6260689271192579</v>
      </c>
      <c r="Q22" s="365">
        <f t="shared" si="7"/>
        <v>7.5827727236053324</v>
      </c>
      <c r="R22" s="365">
        <f t="shared" si="7"/>
        <v>5.3266391392630421</v>
      </c>
      <c r="S22" s="365">
        <f t="shared" si="7"/>
        <v>99.999999999999986</v>
      </c>
      <c r="T22" s="34"/>
      <c r="U22" s="486" t="str">
        <f>A22</f>
        <v>Kriterienøkkel FO2A - ordinære private barnehager</v>
      </c>
      <c r="V22" s="486"/>
      <c r="W22" s="403">
        <v>0.40445751454982426</v>
      </c>
      <c r="X22" s="403">
        <v>8.016499348610834</v>
      </c>
      <c r="Y22" s="403">
        <v>6.210466340907157</v>
      </c>
      <c r="Z22" s="403">
        <v>5.9925372511601864</v>
      </c>
      <c r="AA22" s="403">
        <v>7.7561292373378166</v>
      </c>
      <c r="AB22" s="403">
        <v>8.4716454488867772</v>
      </c>
      <c r="AC22" s="403">
        <v>5.9860428373272612</v>
      </c>
      <c r="AD22" s="403">
        <v>11.895275802780896</v>
      </c>
      <c r="AE22" s="403">
        <v>14.222229162136085</v>
      </c>
      <c r="AF22" s="403">
        <v>4.8856059189903194</v>
      </c>
      <c r="AG22" s="403">
        <v>0.77928082977188606</v>
      </c>
      <c r="AH22" s="403">
        <v>1.1669924525796296</v>
      </c>
      <c r="AI22" s="403">
        <v>6.9232892967947466</v>
      </c>
      <c r="AJ22" s="403">
        <v>4.6563970578493192</v>
      </c>
      <c r="AK22" s="403">
        <v>7.7685396986589828</v>
      </c>
      <c r="AL22" s="403">
        <v>5.269069316208105</v>
      </c>
      <c r="AM22" s="403">
        <v>100.00000000000001</v>
      </c>
    </row>
    <row r="23" spans="1:39" ht="16.5" customHeight="1" thickBot="1" x14ac:dyDescent="0.4">
      <c r="A23" s="367" t="str">
        <f>'Tabell 3.1 DOK32021'!A21</f>
        <v xml:space="preserve">Fordelingsnøkkel FO2A </v>
      </c>
      <c r="B23" s="367"/>
      <c r="C23" s="230" t="s">
        <v>16</v>
      </c>
      <c r="D23" s="250">
        <f>D21*$C$21+D22*$C$22</f>
        <v>8.7130371006522083</v>
      </c>
      <c r="E23" s="250">
        <f t="shared" ref="E23:R23" si="8">E21*$C$21+E22*$C$22</f>
        <v>8.436188900962545</v>
      </c>
      <c r="F23" s="250">
        <f t="shared" si="8"/>
        <v>6.9871428195129104</v>
      </c>
      <c r="G23" s="250">
        <f t="shared" si="8"/>
        <v>5.6027217355540575</v>
      </c>
      <c r="H23" s="250">
        <f t="shared" si="8"/>
        <v>6.5953630733984827</v>
      </c>
      <c r="I23" s="250">
        <f t="shared" si="8"/>
        <v>5.384609944347245</v>
      </c>
      <c r="J23" s="250">
        <f t="shared" si="8"/>
        <v>7.9379102992293369</v>
      </c>
      <c r="K23" s="250">
        <f t="shared" si="8"/>
        <v>9.8650227695728212</v>
      </c>
      <c r="L23" s="250">
        <f t="shared" si="8"/>
        <v>5.1983596677441799</v>
      </c>
      <c r="M23" s="250">
        <f t="shared" si="8"/>
        <v>3.4080040708915664</v>
      </c>
      <c r="N23" s="250">
        <f t="shared" si="8"/>
        <v>3.7711740297279381</v>
      </c>
      <c r="O23" s="250">
        <f t="shared" si="8"/>
        <v>7.0717832508894167</v>
      </c>
      <c r="P23" s="250">
        <f t="shared" si="8"/>
        <v>7.4389022208089504</v>
      </c>
      <c r="Q23" s="250">
        <f t="shared" si="8"/>
        <v>8.1496527100750669</v>
      </c>
      <c r="R23" s="250">
        <f t="shared" si="8"/>
        <v>5.4401274066332697</v>
      </c>
      <c r="S23" s="250">
        <f t="shared" ref="S23" si="9">SUM(D23:R23)</f>
        <v>100.00000000000001</v>
      </c>
      <c r="T23" s="34"/>
      <c r="U23" s="488" t="str">
        <f>A23</f>
        <v xml:space="preserve">Fordelingsnøkkel FO2A </v>
      </c>
      <c r="V23" s="488"/>
      <c r="W23" s="230" t="s">
        <v>16</v>
      </c>
      <c r="X23" s="250">
        <v>8.8078963564953128</v>
      </c>
      <c r="Y23" s="250">
        <v>8.494403016372992</v>
      </c>
      <c r="Z23" s="250">
        <v>6.9752820881582558</v>
      </c>
      <c r="AA23" s="250">
        <v>5.4826147501751272</v>
      </c>
      <c r="AB23" s="250">
        <v>6.476417799253599</v>
      </c>
      <c r="AC23" s="250">
        <v>5.7113656126970014</v>
      </c>
      <c r="AD23" s="250">
        <v>8.1272734358377701</v>
      </c>
      <c r="AE23" s="250">
        <v>9.6932369401674752</v>
      </c>
      <c r="AF23" s="250">
        <v>5.2556704274198367</v>
      </c>
      <c r="AG23" s="250">
        <v>3.2729379072377776</v>
      </c>
      <c r="AH23" s="250">
        <v>3.7638803588298715</v>
      </c>
      <c r="AI23" s="250">
        <v>6.8956525615020103</v>
      </c>
      <c r="AJ23" s="250">
        <v>7.4184866424100271</v>
      </c>
      <c r="AK23" s="250">
        <v>8.2447568167346574</v>
      </c>
      <c r="AL23" s="250">
        <v>5.3801252867082852</v>
      </c>
      <c r="AM23" s="250">
        <v>99.999999999999972</v>
      </c>
    </row>
    <row r="24" spans="1:39" ht="16.5" customHeight="1" thickBot="1" x14ac:dyDescent="0.4">
      <c r="A24" s="368"/>
      <c r="B24" s="368"/>
      <c r="C24" s="96"/>
      <c r="D24" s="122"/>
      <c r="E24" s="122"/>
      <c r="F24" s="122"/>
      <c r="G24" s="122"/>
      <c r="H24" s="122"/>
      <c r="I24" s="122"/>
      <c r="J24" s="122"/>
      <c r="K24" s="122"/>
      <c r="L24" s="122"/>
      <c r="M24" s="122"/>
      <c r="N24" s="122"/>
      <c r="O24" s="122"/>
      <c r="P24" s="122"/>
      <c r="Q24" s="347"/>
      <c r="R24" s="347"/>
      <c r="S24" s="347"/>
      <c r="U24" s="368"/>
      <c r="V24" s="368"/>
      <c r="W24" s="96"/>
      <c r="X24" s="122"/>
      <c r="Y24" s="122"/>
      <c r="Z24" s="122"/>
      <c r="AA24" s="122"/>
      <c r="AB24" s="122"/>
      <c r="AC24" s="122"/>
      <c r="AD24" s="122"/>
      <c r="AE24" s="122"/>
      <c r="AF24" s="122"/>
      <c r="AG24" s="122"/>
      <c r="AH24" s="122"/>
      <c r="AI24" s="122"/>
      <c r="AJ24" s="122"/>
      <c r="AK24" s="347"/>
      <c r="AL24" s="347"/>
      <c r="AM24" s="347"/>
    </row>
    <row r="25" spans="1:39" ht="16.5" customHeight="1" x14ac:dyDescent="0.35">
      <c r="A25" s="390" t="str">
        <f>'Tabell 2.1 DOK32021'!A24</f>
        <v xml:space="preserve">FO2B  Barnevern </v>
      </c>
      <c r="B25" s="390"/>
      <c r="C25" s="192"/>
      <c r="D25" s="193"/>
      <c r="E25" s="193"/>
      <c r="F25" s="193"/>
      <c r="G25" s="193"/>
      <c r="H25" s="193"/>
      <c r="I25" s="193"/>
      <c r="J25" s="193"/>
      <c r="K25" s="193"/>
      <c r="L25" s="193"/>
      <c r="M25" s="193"/>
      <c r="N25" s="193"/>
      <c r="O25" s="193"/>
      <c r="P25" s="193"/>
      <c r="Q25" s="193"/>
      <c r="R25" s="193"/>
      <c r="S25" s="193"/>
      <c r="U25" s="390" t="s">
        <v>212</v>
      </c>
      <c r="V25" s="390"/>
      <c r="W25" s="192"/>
      <c r="X25" s="193"/>
      <c r="Y25" s="193"/>
      <c r="Z25" s="193"/>
      <c r="AA25" s="193"/>
      <c r="AB25" s="193"/>
      <c r="AC25" s="193"/>
      <c r="AD25" s="193"/>
      <c r="AE25" s="193"/>
      <c r="AF25" s="193"/>
      <c r="AG25" s="193"/>
      <c r="AH25" s="193"/>
      <c r="AI25" s="193"/>
      <c r="AJ25" s="193"/>
      <c r="AK25" s="193"/>
      <c r="AL25" s="193"/>
      <c r="AM25" s="193"/>
    </row>
    <row r="26" spans="1:39" ht="16.5" customHeight="1" x14ac:dyDescent="0.35">
      <c r="A26" s="360" t="s">
        <v>84</v>
      </c>
      <c r="B26" s="360"/>
      <c r="C26" s="101">
        <v>0.01</v>
      </c>
      <c r="D26" s="285">
        <v>3618</v>
      </c>
      <c r="E26" s="285">
        <v>3319</v>
      </c>
      <c r="F26" s="285">
        <v>2554</v>
      </c>
      <c r="G26" s="285">
        <v>1634</v>
      </c>
      <c r="H26" s="285">
        <v>2233</v>
      </c>
      <c r="I26" s="285">
        <v>2084</v>
      </c>
      <c r="J26" s="285">
        <v>3481</v>
      </c>
      <c r="K26" s="285">
        <v>3153</v>
      </c>
      <c r="L26" s="285">
        <v>2400</v>
      </c>
      <c r="M26" s="285">
        <v>1675</v>
      </c>
      <c r="N26" s="285">
        <v>1997</v>
      </c>
      <c r="O26" s="285">
        <v>3246</v>
      </c>
      <c r="P26" s="285">
        <v>3275</v>
      </c>
      <c r="Q26" s="285">
        <v>3222</v>
      </c>
      <c r="R26" s="285">
        <v>2556</v>
      </c>
      <c r="S26" s="119">
        <f>SUM(D26:R26)</f>
        <v>40447</v>
      </c>
      <c r="U26" s="360" t="s">
        <v>84</v>
      </c>
      <c r="V26" s="360"/>
      <c r="W26" s="101">
        <v>0.01</v>
      </c>
      <c r="X26" s="285">
        <v>3478</v>
      </c>
      <c r="Y26" s="285">
        <v>3304</v>
      </c>
      <c r="Z26" s="285">
        <v>2488</v>
      </c>
      <c r="AA26" s="285">
        <v>1578</v>
      </c>
      <c r="AB26" s="285">
        <v>2034</v>
      </c>
      <c r="AC26" s="285">
        <v>2024</v>
      </c>
      <c r="AD26" s="285">
        <v>3445</v>
      </c>
      <c r="AE26" s="285">
        <v>3119</v>
      </c>
      <c r="AF26" s="285">
        <v>2365</v>
      </c>
      <c r="AG26" s="285">
        <v>1586</v>
      </c>
      <c r="AH26" s="285">
        <v>2012</v>
      </c>
      <c r="AI26" s="285">
        <v>3010</v>
      </c>
      <c r="AJ26" s="285">
        <v>3172</v>
      </c>
      <c r="AK26" s="285">
        <v>3158</v>
      </c>
      <c r="AL26" s="285">
        <v>2546</v>
      </c>
      <c r="AM26" s="119">
        <v>39319</v>
      </c>
    </row>
    <row r="27" spans="1:39" s="109" customFormat="1" ht="16.5" customHeight="1" x14ac:dyDescent="0.35">
      <c r="A27" s="360" t="s">
        <v>85</v>
      </c>
      <c r="B27" s="360"/>
      <c r="C27" s="101">
        <v>0.03</v>
      </c>
      <c r="D27" s="284">
        <v>3365</v>
      </c>
      <c r="E27" s="284">
        <v>2864</v>
      </c>
      <c r="F27" s="284">
        <v>1921</v>
      </c>
      <c r="G27" s="284">
        <v>1641</v>
      </c>
      <c r="H27" s="284">
        <v>2345</v>
      </c>
      <c r="I27" s="284">
        <v>2880</v>
      </c>
      <c r="J27" s="284">
        <v>4913</v>
      </c>
      <c r="K27" s="284">
        <v>4874</v>
      </c>
      <c r="L27" s="284">
        <v>3109</v>
      </c>
      <c r="M27" s="284">
        <v>2231</v>
      </c>
      <c r="N27" s="284">
        <v>2988</v>
      </c>
      <c r="O27" s="284">
        <v>4292</v>
      </c>
      <c r="P27" s="284">
        <v>4701</v>
      </c>
      <c r="Q27" s="284">
        <v>4899</v>
      </c>
      <c r="R27" s="284">
        <v>4025</v>
      </c>
      <c r="S27" s="119">
        <f t="shared" ref="S27:S38" si="10">SUM(D27:R27)</f>
        <v>51048</v>
      </c>
      <c r="T27" s="23"/>
      <c r="U27" s="360" t="s">
        <v>85</v>
      </c>
      <c r="V27" s="360"/>
      <c r="W27" s="101">
        <v>0.03</v>
      </c>
      <c r="X27" s="284">
        <v>3417</v>
      </c>
      <c r="Y27" s="284">
        <v>2921</v>
      </c>
      <c r="Z27" s="284">
        <v>2002</v>
      </c>
      <c r="AA27" s="284">
        <v>1605</v>
      </c>
      <c r="AB27" s="284">
        <v>2336</v>
      </c>
      <c r="AC27" s="284">
        <v>2889</v>
      </c>
      <c r="AD27" s="284">
        <v>4897</v>
      </c>
      <c r="AE27" s="284">
        <v>4856</v>
      </c>
      <c r="AF27" s="284">
        <v>3123</v>
      </c>
      <c r="AG27" s="284">
        <v>2240</v>
      </c>
      <c r="AH27" s="284">
        <v>2967</v>
      </c>
      <c r="AI27" s="284">
        <v>4367</v>
      </c>
      <c r="AJ27" s="284">
        <v>4746</v>
      </c>
      <c r="AK27" s="284">
        <v>4837</v>
      </c>
      <c r="AL27" s="284">
        <v>3937</v>
      </c>
      <c r="AM27" s="119">
        <v>51140</v>
      </c>
    </row>
    <row r="28" spans="1:39" s="109" customFormat="1" ht="16.5" customHeight="1" x14ac:dyDescent="0.35">
      <c r="A28" s="360" t="s">
        <v>86</v>
      </c>
      <c r="B28" s="360"/>
      <c r="C28" s="101">
        <v>0.06</v>
      </c>
      <c r="D28" s="284">
        <v>1695</v>
      </c>
      <c r="E28" s="284">
        <v>1505</v>
      </c>
      <c r="F28" s="284">
        <v>949</v>
      </c>
      <c r="G28" s="284">
        <v>895</v>
      </c>
      <c r="H28" s="284">
        <v>1550</v>
      </c>
      <c r="I28" s="284">
        <v>1891</v>
      </c>
      <c r="J28" s="284">
        <v>3052</v>
      </c>
      <c r="K28" s="284">
        <v>3123</v>
      </c>
      <c r="L28" s="284">
        <v>1901</v>
      </c>
      <c r="M28" s="284">
        <v>1598</v>
      </c>
      <c r="N28" s="284">
        <v>2349</v>
      </c>
      <c r="O28" s="284">
        <v>2784</v>
      </c>
      <c r="P28" s="284">
        <v>2880</v>
      </c>
      <c r="Q28" s="284">
        <v>3142</v>
      </c>
      <c r="R28" s="284">
        <v>2859</v>
      </c>
      <c r="S28" s="119">
        <f t="shared" si="10"/>
        <v>32173</v>
      </c>
      <c r="T28" s="23"/>
      <c r="U28" s="360" t="s">
        <v>86</v>
      </c>
      <c r="V28" s="360"/>
      <c r="W28" s="101">
        <v>0.06</v>
      </c>
      <c r="X28" s="284">
        <v>1750</v>
      </c>
      <c r="Y28" s="284">
        <v>1591</v>
      </c>
      <c r="Z28" s="284">
        <v>974</v>
      </c>
      <c r="AA28" s="284">
        <v>944</v>
      </c>
      <c r="AB28" s="284">
        <v>1624</v>
      </c>
      <c r="AC28" s="284">
        <v>1969</v>
      </c>
      <c r="AD28" s="284">
        <v>3234</v>
      </c>
      <c r="AE28" s="284">
        <v>3219</v>
      </c>
      <c r="AF28" s="284">
        <v>1948</v>
      </c>
      <c r="AG28" s="284">
        <v>1565</v>
      </c>
      <c r="AH28" s="284">
        <v>2363</v>
      </c>
      <c r="AI28" s="284">
        <v>2883</v>
      </c>
      <c r="AJ28" s="284">
        <v>2961</v>
      </c>
      <c r="AK28" s="284">
        <v>3277</v>
      </c>
      <c r="AL28" s="284">
        <v>2870</v>
      </c>
      <c r="AM28" s="119">
        <v>33172</v>
      </c>
    </row>
    <row r="29" spans="1:39" ht="16.5" customHeight="1" x14ac:dyDescent="0.35">
      <c r="A29" s="360" t="s">
        <v>87</v>
      </c>
      <c r="B29" s="360"/>
      <c r="C29" s="101">
        <v>0.24</v>
      </c>
      <c r="D29" s="119">
        <f>D30*D31</f>
        <v>2166.7831163725909</v>
      </c>
      <c r="E29" s="119">
        <f t="shared" ref="E29:R29" si="11">E30*E31</f>
        <v>1480.0301066712843</v>
      </c>
      <c r="F29" s="119">
        <f t="shared" si="11"/>
        <v>1107.1795384982017</v>
      </c>
      <c r="G29" s="119">
        <f t="shared" si="11"/>
        <v>619.93800018563991</v>
      </c>
      <c r="H29" s="119">
        <f t="shared" si="11"/>
        <v>705.55391771750226</v>
      </c>
      <c r="I29" s="119">
        <f t="shared" si="11"/>
        <v>348.4414283551497</v>
      </c>
      <c r="J29" s="119">
        <f t="shared" si="11"/>
        <v>462.3947501566696</v>
      </c>
      <c r="K29" s="119">
        <f t="shared" si="11"/>
        <v>507.59009804183836</v>
      </c>
      <c r="L29" s="119">
        <f t="shared" si="11"/>
        <v>1467.5625349226491</v>
      </c>
      <c r="M29" s="119">
        <f t="shared" si="11"/>
        <v>1970.4625127238075</v>
      </c>
      <c r="N29" s="119">
        <f t="shared" si="11"/>
        <v>2278.4922776302942</v>
      </c>
      <c r="O29" s="119">
        <f t="shared" si="11"/>
        <v>2896.6993384337179</v>
      </c>
      <c r="P29" s="119">
        <f t="shared" si="11"/>
        <v>1402.2594146663439</v>
      </c>
      <c r="Q29" s="119">
        <f t="shared" si="11"/>
        <v>851.58925220206811</v>
      </c>
      <c r="R29" s="119">
        <f t="shared" si="11"/>
        <v>2689.9103453516209</v>
      </c>
      <c r="S29" s="119">
        <f t="shared" si="10"/>
        <v>20954.886631929381</v>
      </c>
      <c r="U29" s="360" t="s">
        <v>87</v>
      </c>
      <c r="V29" s="360"/>
      <c r="W29" s="101">
        <v>0.24</v>
      </c>
      <c r="X29" s="119">
        <v>2078.8298054780889</v>
      </c>
      <c r="Y29" s="119">
        <v>1438.2886803151678</v>
      </c>
      <c r="Z29" s="119">
        <v>1073.0974305140023</v>
      </c>
      <c r="AA29" s="119">
        <v>617.47930011739606</v>
      </c>
      <c r="AB29" s="119">
        <v>753.06901398364744</v>
      </c>
      <c r="AC29" s="119">
        <v>376.96984838386584</v>
      </c>
      <c r="AD29" s="119">
        <v>469.95630207072008</v>
      </c>
      <c r="AE29" s="119">
        <v>491.67721703896217</v>
      </c>
      <c r="AF29" s="119">
        <v>1553.8934508337124</v>
      </c>
      <c r="AG29" s="119">
        <v>1922.7036431442357</v>
      </c>
      <c r="AH29" s="119">
        <v>2327.8332359212341</v>
      </c>
      <c r="AI29" s="119">
        <v>3006.4302663320368</v>
      </c>
      <c r="AJ29" s="119">
        <v>1398.2714427222315</v>
      </c>
      <c r="AK29" s="119">
        <v>819.48092460076975</v>
      </c>
      <c r="AL29" s="119">
        <v>2680.2026716490504</v>
      </c>
      <c r="AM29" s="119">
        <v>21008.183233105119</v>
      </c>
    </row>
    <row r="30" spans="1:39" ht="16.5" customHeight="1" x14ac:dyDescent="0.35">
      <c r="A30" s="360" t="s">
        <v>322</v>
      </c>
      <c r="B30" s="360"/>
      <c r="C30" s="100" t="s">
        <v>16</v>
      </c>
      <c r="D30" s="284">
        <v>1789</v>
      </c>
      <c r="E30" s="284">
        <v>1527</v>
      </c>
      <c r="F30" s="284">
        <v>1229</v>
      </c>
      <c r="G30" s="284">
        <v>816</v>
      </c>
      <c r="H30" s="284">
        <v>1060</v>
      </c>
      <c r="I30" s="284">
        <v>833</v>
      </c>
      <c r="J30" s="284">
        <v>1233</v>
      </c>
      <c r="K30" s="284">
        <v>1238</v>
      </c>
      <c r="L30" s="284">
        <v>1160</v>
      </c>
      <c r="M30" s="284">
        <v>1059</v>
      </c>
      <c r="N30" s="284">
        <v>1039</v>
      </c>
      <c r="O30" s="284">
        <v>1644</v>
      </c>
      <c r="P30" s="284">
        <v>1658</v>
      </c>
      <c r="Q30" s="284">
        <v>1535</v>
      </c>
      <c r="R30" s="284">
        <v>1558</v>
      </c>
      <c r="S30" s="119">
        <f t="shared" si="10"/>
        <v>19378</v>
      </c>
      <c r="U30" s="360" t="s">
        <v>377</v>
      </c>
      <c r="V30" s="360"/>
      <c r="W30" s="100" t="s">
        <v>16</v>
      </c>
      <c r="X30" s="284">
        <v>1795</v>
      </c>
      <c r="Y30" s="284">
        <v>1503</v>
      </c>
      <c r="Z30" s="284">
        <v>1239</v>
      </c>
      <c r="AA30" s="284">
        <v>791</v>
      </c>
      <c r="AB30" s="284">
        <v>1067</v>
      </c>
      <c r="AC30" s="284">
        <v>844</v>
      </c>
      <c r="AD30" s="284">
        <v>1199</v>
      </c>
      <c r="AE30" s="284">
        <v>1218</v>
      </c>
      <c r="AF30" s="284">
        <v>1199</v>
      </c>
      <c r="AG30" s="284">
        <v>1048</v>
      </c>
      <c r="AH30" s="284">
        <v>1040</v>
      </c>
      <c r="AI30" s="284">
        <v>1693</v>
      </c>
      <c r="AJ30" s="284">
        <v>1697</v>
      </c>
      <c r="AK30" s="284">
        <v>1512</v>
      </c>
      <c r="AL30" s="284">
        <v>1522</v>
      </c>
      <c r="AM30" s="119">
        <v>19367</v>
      </c>
    </row>
    <row r="31" spans="1:39" ht="16.5" customHeight="1" x14ac:dyDescent="0.35">
      <c r="A31" s="356" t="s">
        <v>323</v>
      </c>
      <c r="B31" s="356"/>
      <c r="C31" s="100" t="s">
        <v>16</v>
      </c>
      <c r="D31" s="304">
        <f>'Tabell 4.2-4.4 DOK32021'!D7</f>
        <v>1.2111699923826669</v>
      </c>
      <c r="E31" s="304">
        <f>'Tabell 4.2-4.4 DOK32021'!E7</f>
        <v>0.9692404103937684</v>
      </c>
      <c r="F31" s="304">
        <f>'Tabell 4.2-4.4 DOK32021'!F7</f>
        <v>0.90087838771212514</v>
      </c>
      <c r="G31" s="304">
        <f>'Tabell 4.2-4.4 DOK32021'!G7</f>
        <v>0.75972794140397049</v>
      </c>
      <c r="H31" s="304">
        <f>'Tabell 4.2-4.4 DOK32021'!H7</f>
        <v>0.66561690350707758</v>
      </c>
      <c r="I31" s="304">
        <f>'Tabell 4.2-4.4 DOK32021'!I7</f>
        <v>0.41829703283931535</v>
      </c>
      <c r="J31" s="304">
        <f>'Tabell 4.2-4.4 DOK32021'!J7</f>
        <v>0.37501601796972395</v>
      </c>
      <c r="K31" s="304">
        <f>'Tabell 4.2-4.4 DOK32021'!K7</f>
        <v>0.41000815673815699</v>
      </c>
      <c r="L31" s="304">
        <f>'Tabell 4.2-4.4 DOK32021'!L7</f>
        <v>1.2651401163126286</v>
      </c>
      <c r="M31" s="304">
        <f>'Tabell 4.2-4.4 DOK32021'!M7</f>
        <v>1.8606822594181374</v>
      </c>
      <c r="N31" s="304">
        <f>'Tabell 4.2-4.4 DOK32021'!N7</f>
        <v>2.1929665809723717</v>
      </c>
      <c r="O31" s="304">
        <f>'Tabell 4.2-4.4 DOK32021'!O7</f>
        <v>1.7619825659572494</v>
      </c>
      <c r="P31" s="304">
        <f>'Tabell 4.2-4.4 DOK32021'!P7</f>
        <v>0.84575356735002649</v>
      </c>
      <c r="Q31" s="304">
        <f>'Tabell 4.2-4.4 DOK32021'!Q7</f>
        <v>0.55478127179287828</v>
      </c>
      <c r="R31" s="304">
        <f>'Tabell 4.2-4.4 DOK32021'!R7</f>
        <v>1.7265149841794742</v>
      </c>
      <c r="S31" s="124">
        <v>1</v>
      </c>
      <c r="U31" s="356" t="s">
        <v>378</v>
      </c>
      <c r="V31" s="356"/>
      <c r="W31" s="100" t="s">
        <v>16</v>
      </c>
      <c r="X31" s="304">
        <v>1.1581224543053421</v>
      </c>
      <c r="Y31" s="304">
        <v>0.95694522975061058</v>
      </c>
      <c r="Z31" s="304">
        <v>0.86609962107667671</v>
      </c>
      <c r="AA31" s="304">
        <v>0.78063122644424277</v>
      </c>
      <c r="AB31" s="304">
        <v>0.70578164384596764</v>
      </c>
      <c r="AC31" s="304">
        <v>0.44664673979131025</v>
      </c>
      <c r="AD31" s="304">
        <v>0.3919568824609842</v>
      </c>
      <c r="AE31" s="304">
        <v>0.40367587605826122</v>
      </c>
      <c r="AF31" s="304">
        <v>1.2959912016961739</v>
      </c>
      <c r="AG31" s="304">
        <v>1.8346408808628203</v>
      </c>
      <c r="AH31" s="304">
        <v>2.2383011883858019</v>
      </c>
      <c r="AI31" s="304">
        <v>1.7758005117141387</v>
      </c>
      <c r="AJ31" s="304">
        <v>0.82396667219931141</v>
      </c>
      <c r="AK31" s="304">
        <v>0.54198473849257256</v>
      </c>
      <c r="AL31" s="304">
        <v>1.7609741600847901</v>
      </c>
      <c r="AM31" s="124">
        <v>1</v>
      </c>
    </row>
    <row r="32" spans="1:39" ht="16.5" customHeight="1" x14ac:dyDescent="0.35">
      <c r="A32" s="360" t="s">
        <v>88</v>
      </c>
      <c r="B32" s="360"/>
      <c r="C32" s="101">
        <v>0.08</v>
      </c>
      <c r="D32" s="286">
        <v>169</v>
      </c>
      <c r="E32" s="286">
        <v>106</v>
      </c>
      <c r="F32" s="286">
        <v>71</v>
      </c>
      <c r="G32" s="286">
        <v>42</v>
      </c>
      <c r="H32" s="286">
        <v>45</v>
      </c>
      <c r="I32" s="286">
        <v>26</v>
      </c>
      <c r="J32" s="286">
        <v>51</v>
      </c>
      <c r="K32" s="286">
        <v>50</v>
      </c>
      <c r="L32" s="286">
        <v>71</v>
      </c>
      <c r="M32" s="286">
        <v>63</v>
      </c>
      <c r="N32" s="286">
        <v>93</v>
      </c>
      <c r="O32" s="286">
        <v>120</v>
      </c>
      <c r="P32" s="286">
        <v>68</v>
      </c>
      <c r="Q32" s="286">
        <v>59</v>
      </c>
      <c r="R32" s="286">
        <v>155</v>
      </c>
      <c r="S32" s="123">
        <f t="shared" ref="S32" si="12">SUM(D32:R32)</f>
        <v>1189</v>
      </c>
      <c r="U32" s="360" t="s">
        <v>88</v>
      </c>
      <c r="V32" s="360"/>
      <c r="W32" s="101">
        <v>0.08</v>
      </c>
      <c r="X32" s="286">
        <v>155</v>
      </c>
      <c r="Y32" s="286">
        <v>109</v>
      </c>
      <c r="Z32" s="286">
        <v>67</v>
      </c>
      <c r="AA32" s="286">
        <v>43</v>
      </c>
      <c r="AB32" s="286">
        <v>51</v>
      </c>
      <c r="AC32" s="286">
        <v>23</v>
      </c>
      <c r="AD32" s="286">
        <v>51</v>
      </c>
      <c r="AE32" s="286">
        <v>59</v>
      </c>
      <c r="AF32" s="286">
        <v>74</v>
      </c>
      <c r="AG32" s="286">
        <v>76</v>
      </c>
      <c r="AH32" s="286">
        <v>85</v>
      </c>
      <c r="AI32" s="286">
        <v>124</v>
      </c>
      <c r="AJ32" s="286">
        <v>70</v>
      </c>
      <c r="AK32" s="286">
        <v>53</v>
      </c>
      <c r="AL32" s="286">
        <v>169</v>
      </c>
      <c r="AM32" s="123">
        <v>1209</v>
      </c>
    </row>
    <row r="33" spans="1:39" ht="16.5" customHeight="1" x14ac:dyDescent="0.35">
      <c r="A33" s="360" t="s">
        <v>89</v>
      </c>
      <c r="B33" s="360"/>
      <c r="C33" s="101">
        <v>0.1</v>
      </c>
      <c r="D33" s="284">
        <v>1133</v>
      </c>
      <c r="E33" s="284">
        <v>998</v>
      </c>
      <c r="F33" s="284">
        <v>599</v>
      </c>
      <c r="G33" s="284">
        <v>508</v>
      </c>
      <c r="H33" s="284">
        <v>677</v>
      </c>
      <c r="I33" s="284">
        <v>347</v>
      </c>
      <c r="J33" s="284">
        <v>337</v>
      </c>
      <c r="K33" s="284">
        <v>638</v>
      </c>
      <c r="L33" s="284">
        <v>683</v>
      </c>
      <c r="M33" s="284">
        <v>713</v>
      </c>
      <c r="N33" s="284">
        <v>973</v>
      </c>
      <c r="O33" s="284">
        <v>1334</v>
      </c>
      <c r="P33" s="284">
        <v>614</v>
      </c>
      <c r="Q33" s="284">
        <v>401</v>
      </c>
      <c r="R33" s="284">
        <v>1085</v>
      </c>
      <c r="S33" s="119">
        <f t="shared" si="10"/>
        <v>11040</v>
      </c>
      <c r="U33" s="360" t="s">
        <v>89</v>
      </c>
      <c r="V33" s="360"/>
      <c r="W33" s="101">
        <v>0.1</v>
      </c>
      <c r="X33" s="284">
        <v>1019</v>
      </c>
      <c r="Y33" s="284">
        <v>1012</v>
      </c>
      <c r="Z33" s="284">
        <v>575</v>
      </c>
      <c r="AA33" s="284">
        <v>444</v>
      </c>
      <c r="AB33" s="284">
        <v>600</v>
      </c>
      <c r="AC33" s="284">
        <v>328</v>
      </c>
      <c r="AD33" s="284">
        <v>320</v>
      </c>
      <c r="AE33" s="284">
        <v>626</v>
      </c>
      <c r="AF33" s="284">
        <v>684</v>
      </c>
      <c r="AG33" s="284">
        <v>668</v>
      </c>
      <c r="AH33" s="284">
        <v>971</v>
      </c>
      <c r="AI33" s="284">
        <v>1258</v>
      </c>
      <c r="AJ33" s="284">
        <v>574</v>
      </c>
      <c r="AK33" s="284">
        <v>363</v>
      </c>
      <c r="AL33" s="284">
        <v>1060</v>
      </c>
      <c r="AM33" s="119">
        <v>10502</v>
      </c>
    </row>
    <row r="34" spans="1:39" ht="16.5" customHeight="1" x14ac:dyDescent="0.35">
      <c r="A34" s="360" t="s">
        <v>90</v>
      </c>
      <c r="B34" s="360"/>
      <c r="C34" s="101">
        <v>0.2</v>
      </c>
      <c r="D34" s="284">
        <v>2410</v>
      </c>
      <c r="E34" s="284">
        <v>1554</v>
      </c>
      <c r="F34" s="284">
        <v>945</v>
      </c>
      <c r="G34" s="284">
        <v>527</v>
      </c>
      <c r="H34" s="284">
        <v>666</v>
      </c>
      <c r="I34" s="284">
        <v>364</v>
      </c>
      <c r="J34" s="284">
        <v>412</v>
      </c>
      <c r="K34" s="284">
        <v>496</v>
      </c>
      <c r="L34" s="284">
        <v>1812</v>
      </c>
      <c r="M34" s="284">
        <v>1827</v>
      </c>
      <c r="N34" s="284">
        <v>2819</v>
      </c>
      <c r="O34" s="284">
        <v>3681</v>
      </c>
      <c r="P34" s="284">
        <v>1461</v>
      </c>
      <c r="Q34" s="284">
        <v>603</v>
      </c>
      <c r="R34" s="284">
        <v>2779</v>
      </c>
      <c r="S34" s="119">
        <f t="shared" si="10"/>
        <v>22356</v>
      </c>
      <c r="U34" s="360" t="s">
        <v>90</v>
      </c>
      <c r="V34" s="360"/>
      <c r="W34" s="101">
        <v>0.2</v>
      </c>
      <c r="X34" s="284">
        <v>2351</v>
      </c>
      <c r="Y34" s="284">
        <v>1580</v>
      </c>
      <c r="Z34" s="284">
        <v>931</v>
      </c>
      <c r="AA34" s="284">
        <v>504</v>
      </c>
      <c r="AB34" s="284">
        <v>662</v>
      </c>
      <c r="AC34" s="284">
        <v>377</v>
      </c>
      <c r="AD34" s="284">
        <v>421</v>
      </c>
      <c r="AE34" s="284">
        <v>515</v>
      </c>
      <c r="AF34" s="284">
        <v>1755</v>
      </c>
      <c r="AG34" s="284">
        <v>1742</v>
      </c>
      <c r="AH34" s="284">
        <v>2759</v>
      </c>
      <c r="AI34" s="284">
        <v>3610</v>
      </c>
      <c r="AJ34" s="284">
        <v>1419</v>
      </c>
      <c r="AK34" s="284">
        <v>627</v>
      </c>
      <c r="AL34" s="284">
        <v>2790</v>
      </c>
      <c r="AM34" s="119">
        <v>22043</v>
      </c>
    </row>
    <row r="35" spans="1:39" ht="16.5" customHeight="1" x14ac:dyDescent="0.35">
      <c r="A35" s="360" t="s">
        <v>91</v>
      </c>
      <c r="B35" s="360"/>
      <c r="C35" s="101">
        <v>0.14000000000000001</v>
      </c>
      <c r="D35" s="284">
        <v>1553</v>
      </c>
      <c r="E35" s="284">
        <v>1137</v>
      </c>
      <c r="F35" s="284">
        <v>1608</v>
      </c>
      <c r="G35" s="284">
        <v>352</v>
      </c>
      <c r="H35" s="284">
        <v>429</v>
      </c>
      <c r="I35" s="284">
        <v>241</v>
      </c>
      <c r="J35" s="284">
        <v>334</v>
      </c>
      <c r="K35" s="284">
        <v>312</v>
      </c>
      <c r="L35" s="284">
        <v>364</v>
      </c>
      <c r="M35" s="284">
        <v>441</v>
      </c>
      <c r="N35" s="284">
        <v>547</v>
      </c>
      <c r="O35" s="284">
        <v>673</v>
      </c>
      <c r="P35" s="284">
        <v>620</v>
      </c>
      <c r="Q35" s="284">
        <v>381</v>
      </c>
      <c r="R35" s="284">
        <v>458</v>
      </c>
      <c r="S35" s="119">
        <f t="shared" si="10"/>
        <v>9450</v>
      </c>
      <c r="U35" s="360" t="s">
        <v>91</v>
      </c>
      <c r="V35" s="360"/>
      <c r="W35" s="101">
        <v>0.14000000000000001</v>
      </c>
      <c r="X35" s="284">
        <v>1564</v>
      </c>
      <c r="Y35" s="284">
        <v>1137</v>
      </c>
      <c r="Z35" s="284">
        <v>1617</v>
      </c>
      <c r="AA35" s="284">
        <v>352</v>
      </c>
      <c r="AB35" s="284">
        <v>452</v>
      </c>
      <c r="AC35" s="284">
        <v>264</v>
      </c>
      <c r="AD35" s="284">
        <v>348</v>
      </c>
      <c r="AE35" s="284">
        <v>312</v>
      </c>
      <c r="AF35" s="284">
        <v>367</v>
      </c>
      <c r="AG35" s="284">
        <v>441</v>
      </c>
      <c r="AH35" s="284">
        <v>546</v>
      </c>
      <c r="AI35" s="284">
        <v>675</v>
      </c>
      <c r="AJ35" s="284">
        <v>650</v>
      </c>
      <c r="AK35" s="284">
        <v>385</v>
      </c>
      <c r="AL35" s="284">
        <v>458</v>
      </c>
      <c r="AM35" s="119">
        <v>9568</v>
      </c>
    </row>
    <row r="36" spans="1:39" ht="16.5" customHeight="1" x14ac:dyDescent="0.35">
      <c r="A36" s="356" t="s">
        <v>209</v>
      </c>
      <c r="B36" s="356"/>
      <c r="C36" s="101">
        <v>0.06</v>
      </c>
      <c r="D36" s="126">
        <v>2284</v>
      </c>
      <c r="E36" s="126">
        <v>1481</v>
      </c>
      <c r="F36" s="126">
        <v>951</v>
      </c>
      <c r="G36" s="126">
        <v>659</v>
      </c>
      <c r="H36" s="126">
        <v>703</v>
      </c>
      <c r="I36" s="126">
        <v>269</v>
      </c>
      <c r="J36" s="126">
        <v>411</v>
      </c>
      <c r="K36" s="126">
        <v>522</v>
      </c>
      <c r="L36" s="126">
        <v>1288</v>
      </c>
      <c r="M36" s="126">
        <v>1063</v>
      </c>
      <c r="N36" s="126">
        <v>1786</v>
      </c>
      <c r="O36" s="126">
        <v>1938</v>
      </c>
      <c r="P36" s="126">
        <v>885</v>
      </c>
      <c r="Q36" s="126">
        <v>573</v>
      </c>
      <c r="R36" s="126">
        <v>2099</v>
      </c>
      <c r="S36" s="123">
        <f t="shared" si="10"/>
        <v>16912</v>
      </c>
      <c r="U36" s="402" t="s">
        <v>209</v>
      </c>
      <c r="V36" s="402"/>
      <c r="W36" s="101">
        <v>0.06</v>
      </c>
      <c r="X36" s="123">
        <v>2279</v>
      </c>
      <c r="Y36" s="123">
        <v>1557</v>
      </c>
      <c r="Z36" s="123">
        <v>972</v>
      </c>
      <c r="AA36" s="123">
        <v>622</v>
      </c>
      <c r="AB36" s="123">
        <v>842</v>
      </c>
      <c r="AC36" s="123">
        <v>354</v>
      </c>
      <c r="AD36" s="123">
        <v>449</v>
      </c>
      <c r="AE36" s="123">
        <v>639</v>
      </c>
      <c r="AF36" s="123">
        <v>1434</v>
      </c>
      <c r="AG36" s="123">
        <v>1118</v>
      </c>
      <c r="AH36" s="123">
        <v>2040</v>
      </c>
      <c r="AI36" s="123">
        <v>2123</v>
      </c>
      <c r="AJ36" s="123">
        <v>1032</v>
      </c>
      <c r="AK36" s="123">
        <v>678</v>
      </c>
      <c r="AL36" s="123">
        <v>2378</v>
      </c>
      <c r="AM36" s="123">
        <f t="shared" ref="AM36" si="13">SUM(X36:AL36)</f>
        <v>18517</v>
      </c>
    </row>
    <row r="37" spans="1:39" ht="16.5" customHeight="1" x14ac:dyDescent="0.35">
      <c r="A37" s="356" t="s">
        <v>92</v>
      </c>
      <c r="B37" s="356"/>
      <c r="C37" s="101">
        <v>0.05</v>
      </c>
      <c r="D37" s="286">
        <v>86</v>
      </c>
      <c r="E37" s="286">
        <v>62</v>
      </c>
      <c r="F37" s="286">
        <v>44</v>
      </c>
      <c r="G37" s="286">
        <v>32</v>
      </c>
      <c r="H37" s="286">
        <v>45</v>
      </c>
      <c r="I37" s="286">
        <v>32</v>
      </c>
      <c r="J37" s="286">
        <v>46</v>
      </c>
      <c r="K37" s="286">
        <v>59</v>
      </c>
      <c r="L37" s="286">
        <v>62</v>
      </c>
      <c r="M37" s="286">
        <v>84</v>
      </c>
      <c r="N37" s="286">
        <v>108</v>
      </c>
      <c r="O37" s="286">
        <v>133</v>
      </c>
      <c r="P37" s="286">
        <v>79</v>
      </c>
      <c r="Q37" s="286">
        <v>66</v>
      </c>
      <c r="R37" s="286">
        <v>121</v>
      </c>
      <c r="S37" s="123">
        <f t="shared" si="10"/>
        <v>1059</v>
      </c>
      <c r="U37" s="356" t="s">
        <v>92</v>
      </c>
      <c r="V37" s="356"/>
      <c r="W37" s="101">
        <v>0.05</v>
      </c>
      <c r="X37" s="286">
        <v>93</v>
      </c>
      <c r="Y37" s="286">
        <v>67</v>
      </c>
      <c r="Z37" s="286">
        <v>47</v>
      </c>
      <c r="AA37" s="286">
        <v>34</v>
      </c>
      <c r="AB37" s="286">
        <v>45</v>
      </c>
      <c r="AC37" s="286">
        <v>37</v>
      </c>
      <c r="AD37" s="286">
        <v>51</v>
      </c>
      <c r="AE37" s="286">
        <v>69</v>
      </c>
      <c r="AF37" s="286">
        <v>73</v>
      </c>
      <c r="AG37" s="286">
        <v>85</v>
      </c>
      <c r="AH37" s="286">
        <v>118</v>
      </c>
      <c r="AI37" s="286">
        <v>137</v>
      </c>
      <c r="AJ37" s="286">
        <v>83</v>
      </c>
      <c r="AK37" s="286">
        <v>73</v>
      </c>
      <c r="AL37" s="286">
        <v>127</v>
      </c>
      <c r="AM37" s="123">
        <v>1139</v>
      </c>
    </row>
    <row r="38" spans="1:39" ht="16.5" customHeight="1" x14ac:dyDescent="0.35">
      <c r="A38" s="356" t="s">
        <v>93</v>
      </c>
      <c r="B38" s="356"/>
      <c r="C38" s="101">
        <v>0.03</v>
      </c>
      <c r="D38" s="288">
        <v>799</v>
      </c>
      <c r="E38" s="288">
        <v>753</v>
      </c>
      <c r="F38" s="288">
        <v>548</v>
      </c>
      <c r="G38" s="288">
        <v>523</v>
      </c>
      <c r="H38" s="288">
        <v>511</v>
      </c>
      <c r="I38" s="288">
        <v>170</v>
      </c>
      <c r="J38" s="288">
        <v>293</v>
      </c>
      <c r="K38" s="288">
        <v>358</v>
      </c>
      <c r="L38" s="288">
        <v>321</v>
      </c>
      <c r="M38" s="288">
        <v>351</v>
      </c>
      <c r="N38" s="288">
        <v>365</v>
      </c>
      <c r="O38" s="288">
        <v>582</v>
      </c>
      <c r="P38" s="288">
        <v>417</v>
      </c>
      <c r="Q38" s="288">
        <v>327</v>
      </c>
      <c r="R38" s="288">
        <v>415</v>
      </c>
      <c r="S38" s="123">
        <f t="shared" si="10"/>
        <v>6733</v>
      </c>
      <c r="U38" s="356" t="s">
        <v>93</v>
      </c>
      <c r="V38" s="356"/>
      <c r="W38" s="101">
        <v>0.03</v>
      </c>
      <c r="X38" s="288">
        <v>814</v>
      </c>
      <c r="Y38" s="288">
        <v>781</v>
      </c>
      <c r="Z38" s="288">
        <v>579</v>
      </c>
      <c r="AA38" s="288">
        <v>560</v>
      </c>
      <c r="AB38" s="288">
        <v>546</v>
      </c>
      <c r="AC38" s="288">
        <v>183</v>
      </c>
      <c r="AD38" s="288">
        <v>314</v>
      </c>
      <c r="AE38" s="288">
        <v>372</v>
      </c>
      <c r="AF38" s="288">
        <v>329</v>
      </c>
      <c r="AG38" s="288">
        <v>361</v>
      </c>
      <c r="AH38" s="288">
        <v>378</v>
      </c>
      <c r="AI38" s="288">
        <v>612</v>
      </c>
      <c r="AJ38" s="288">
        <v>405</v>
      </c>
      <c r="AK38" s="288">
        <v>328</v>
      </c>
      <c r="AL38" s="288">
        <v>411</v>
      </c>
      <c r="AM38" s="123">
        <v>6973</v>
      </c>
    </row>
    <row r="39" spans="1:39" ht="16.5" customHeight="1" x14ac:dyDescent="0.35">
      <c r="A39" s="363" t="str">
        <f>'Tabell 3.1 DOK32021'!A35</f>
        <v>Kriterienøkkel FO2B</v>
      </c>
      <c r="B39" s="363"/>
      <c r="C39" s="233" t="s">
        <v>16</v>
      </c>
      <c r="D39" s="234">
        <f>(D26/$S$26*$C$26+D27/$S$27*$C$27+D28/$S$28*$C$28+D29/$S$29*$C$29+D32/$S$32*$C$32+D33/$S$33*$C$33+D34/$S$34*$C$34+D35/$S$35*$C$35+D36/$S$36*$C$36+D37/$S$37*$C$37+D38/$S$38*$C$38)*100</f>
        <v>11.277446769502237</v>
      </c>
      <c r="E39" s="234">
        <f t="shared" ref="E39:R39" si="14">(E26/$S$26*$C$26+E27/$S$27*$C$27+E28/$S$28*$C$28+E29/$S$29*$C$29+E32/$S$32*$C$32+E33/$S$33*$C$33+E34/$S$34*$C$34+E35/$S$35*$C$35+E36/$S$36*$C$36+E37/$S$37*$C$37+E38/$S$38*$C$38)*100</f>
        <v>8.0716763199959267</v>
      </c>
      <c r="F39" s="234">
        <f t="shared" si="14"/>
        <v>6.658315895571028</v>
      </c>
      <c r="G39" s="234">
        <f t="shared" si="14"/>
        <v>3.3673675987015135</v>
      </c>
      <c r="H39" s="234">
        <f t="shared" si="14"/>
        <v>4.127091754050376</v>
      </c>
      <c r="I39" s="234">
        <f t="shared" si="14"/>
        <v>2.4667013820920247</v>
      </c>
      <c r="J39" s="234">
        <f t="shared" si="14"/>
        <v>3.4788989885487989</v>
      </c>
      <c r="K39" s="234">
        <f t="shared" si="14"/>
        <v>3.9716940067487112</v>
      </c>
      <c r="L39" s="234">
        <f t="shared" si="14"/>
        <v>6.4267752281141899</v>
      </c>
      <c r="M39" s="234">
        <f t="shared" si="14"/>
        <v>7.0149792737173895</v>
      </c>
      <c r="N39" s="234">
        <f t="shared" si="14"/>
        <v>9.4181838014953048</v>
      </c>
      <c r="O39" s="234">
        <f t="shared" si="14"/>
        <v>12.049997172404044</v>
      </c>
      <c r="P39" s="234">
        <f t="shared" si="14"/>
        <v>6.6123780808610642</v>
      </c>
      <c r="Q39" s="234">
        <f t="shared" si="14"/>
        <v>4.4535590542620431</v>
      </c>
      <c r="R39" s="234">
        <f t="shared" si="14"/>
        <v>10.604934673935347</v>
      </c>
      <c r="S39" s="234">
        <f>SUM(D39:R39)</f>
        <v>100</v>
      </c>
      <c r="U39" s="363" t="s">
        <v>229</v>
      </c>
      <c r="V39" s="363"/>
      <c r="W39" s="233" t="s">
        <v>16</v>
      </c>
      <c r="X39" s="234">
        <f>(X26/$AM$26*$C$26+X27/$AM$27*$C$27+X28/$AM$28*$C$28+X29/$AM$29*$C$29+X32/$AM$32*$C$32+X33/$AM$33*$C$33+X34/$AM$34*$C$34+X35/$AM$35*$C$35+X36/$AM$36*$C$36+X37/$AM$37*$C$37+X38/$AM$38*$C$38)*100</f>
        <v>10.894732546018163</v>
      </c>
      <c r="Y39" s="234">
        <f t="shared" ref="Y39:AL39" si="15">(Y26/$AM$26*$C$26+Y27/$AM$27*$C$27+Y28/$AM$28*$C$28+Y29/$AM$29*$C$29+Y32/$AM$32*$C$32+Y33/$AM$33*$C$33+Y34/$AM$34*$C$34+Y35/$AM$35*$C$35+Y36/$AM$36*$C$36+Y37/$AM$37*$C$37+Y38/$AM$38*$C$38)*100</f>
        <v>8.1030275943848409</v>
      </c>
      <c r="Z39" s="234">
        <f t="shared" si="15"/>
        <v>6.554771159807701</v>
      </c>
      <c r="AA39" s="234">
        <f t="shared" si="15"/>
        <v>3.2818237675632225</v>
      </c>
      <c r="AB39" s="234">
        <f t="shared" si="15"/>
        <v>4.2189053756705865</v>
      </c>
      <c r="AC39" s="234">
        <f t="shared" si="15"/>
        <v>2.5564714593733195</v>
      </c>
      <c r="AD39" s="234">
        <f t="shared" si="15"/>
        <v>3.5345336548533299</v>
      </c>
      <c r="AE39" s="234">
        <f t="shared" si="15"/>
        <v>4.0883952025969856</v>
      </c>
      <c r="AF39" s="234">
        <f t="shared" si="15"/>
        <v>6.5678464034883213</v>
      </c>
      <c r="AG39" s="234">
        <f t="shared" si="15"/>
        <v>6.9068271304511901</v>
      </c>
      <c r="AH39" s="234">
        <f t="shared" si="15"/>
        <v>9.4428519149227768</v>
      </c>
      <c r="AI39" s="234">
        <f t="shared" si="15"/>
        <v>12.122856049764859</v>
      </c>
      <c r="AJ39" s="234">
        <f t="shared" si="15"/>
        <v>6.613379291136436</v>
      </c>
      <c r="AK39" s="234">
        <f t="shared" si="15"/>
        <v>4.4028195163847306</v>
      </c>
      <c r="AL39" s="234">
        <f t="shared" si="15"/>
        <v>10.710758933583543</v>
      </c>
      <c r="AM39" s="234">
        <v>100</v>
      </c>
    </row>
    <row r="40" spans="1:39" ht="16.5" customHeight="1" x14ac:dyDescent="0.35">
      <c r="A40" s="377"/>
      <c r="B40" s="377"/>
      <c r="C40" s="347"/>
      <c r="D40" s="347"/>
      <c r="E40" s="347"/>
      <c r="F40" s="347"/>
      <c r="G40" s="347"/>
      <c r="H40" s="347"/>
      <c r="I40" s="347"/>
      <c r="J40" s="347"/>
      <c r="K40" s="347"/>
      <c r="L40" s="347"/>
      <c r="M40" s="347"/>
      <c r="N40" s="347"/>
      <c r="O40" s="347"/>
      <c r="P40" s="347"/>
      <c r="Q40" s="347"/>
      <c r="R40" s="347"/>
      <c r="S40" s="347"/>
      <c r="U40" s="377"/>
      <c r="V40" s="377"/>
      <c r="W40" s="347"/>
      <c r="X40" s="347"/>
      <c r="Y40" s="347"/>
      <c r="Z40" s="347"/>
      <c r="AA40" s="347"/>
      <c r="AB40" s="347"/>
      <c r="AC40" s="347"/>
      <c r="AD40" s="347"/>
      <c r="AE40" s="347"/>
      <c r="AF40" s="347"/>
      <c r="AG40" s="347"/>
      <c r="AH40" s="347"/>
      <c r="AI40" s="347"/>
      <c r="AJ40" s="347"/>
      <c r="AK40" s="347"/>
      <c r="AL40" s="347"/>
      <c r="AM40" s="347"/>
    </row>
    <row r="41" spans="1:39" ht="16.5" customHeight="1" x14ac:dyDescent="0.35">
      <c r="A41" s="358" t="s">
        <v>81</v>
      </c>
      <c r="B41" s="358"/>
      <c r="C41" s="103">
        <v>0.8</v>
      </c>
      <c r="D41" s="103">
        <f>D39</f>
        <v>11.277446769502237</v>
      </c>
      <c r="E41" s="103">
        <f t="shared" ref="E41:R41" si="16">E39</f>
        <v>8.0716763199959267</v>
      </c>
      <c r="F41" s="103">
        <f t="shared" si="16"/>
        <v>6.658315895571028</v>
      </c>
      <c r="G41" s="103">
        <f t="shared" si="16"/>
        <v>3.3673675987015135</v>
      </c>
      <c r="H41" s="103">
        <f t="shared" si="16"/>
        <v>4.127091754050376</v>
      </c>
      <c r="I41" s="103">
        <f t="shared" si="16"/>
        <v>2.4667013820920247</v>
      </c>
      <c r="J41" s="103">
        <f t="shared" si="16"/>
        <v>3.4788989885487989</v>
      </c>
      <c r="K41" s="103">
        <f t="shared" si="16"/>
        <v>3.9716940067487112</v>
      </c>
      <c r="L41" s="103">
        <f t="shared" si="16"/>
        <v>6.4267752281141899</v>
      </c>
      <c r="M41" s="103">
        <f t="shared" si="16"/>
        <v>7.0149792737173895</v>
      </c>
      <c r="N41" s="103">
        <f t="shared" si="16"/>
        <v>9.4181838014953048</v>
      </c>
      <c r="O41" s="103">
        <f t="shared" si="16"/>
        <v>12.049997172404044</v>
      </c>
      <c r="P41" s="103">
        <f t="shared" si="16"/>
        <v>6.6123780808610642</v>
      </c>
      <c r="Q41" s="103">
        <f t="shared" si="16"/>
        <v>4.4535590542620431</v>
      </c>
      <c r="R41" s="103">
        <f t="shared" si="16"/>
        <v>10.604934673935347</v>
      </c>
      <c r="S41" s="91">
        <f>SUM(D41:R41)</f>
        <v>100</v>
      </c>
      <c r="U41" s="358" t="s">
        <v>81</v>
      </c>
      <c r="V41" s="358"/>
      <c r="W41" s="103">
        <v>0.8</v>
      </c>
      <c r="X41" s="103">
        <f>X39</f>
        <v>10.894732546018163</v>
      </c>
      <c r="Y41" s="103">
        <f t="shared" ref="Y41:AL41" si="17">Y39</f>
        <v>8.1030275943848409</v>
      </c>
      <c r="Z41" s="103">
        <f t="shared" si="17"/>
        <v>6.554771159807701</v>
      </c>
      <c r="AA41" s="103">
        <f t="shared" si="17"/>
        <v>3.2818237675632225</v>
      </c>
      <c r="AB41" s="103">
        <f t="shared" si="17"/>
        <v>4.2189053756705865</v>
      </c>
      <c r="AC41" s="103">
        <f t="shared" si="17"/>
        <v>2.5564714593733195</v>
      </c>
      <c r="AD41" s="103">
        <f t="shared" si="17"/>
        <v>3.5345336548533299</v>
      </c>
      <c r="AE41" s="103">
        <f t="shared" si="17"/>
        <v>4.0883952025969856</v>
      </c>
      <c r="AF41" s="103">
        <f t="shared" si="17"/>
        <v>6.5678464034883213</v>
      </c>
      <c r="AG41" s="103">
        <f t="shared" si="17"/>
        <v>6.9068271304511901</v>
      </c>
      <c r="AH41" s="103">
        <f t="shared" si="17"/>
        <v>9.4428519149227768</v>
      </c>
      <c r="AI41" s="103">
        <f t="shared" si="17"/>
        <v>12.122856049764859</v>
      </c>
      <c r="AJ41" s="103">
        <f t="shared" si="17"/>
        <v>6.613379291136436</v>
      </c>
      <c r="AK41" s="103">
        <f t="shared" si="17"/>
        <v>4.4028195163847306</v>
      </c>
      <c r="AL41" s="103">
        <f t="shared" si="17"/>
        <v>10.710758933583543</v>
      </c>
      <c r="AM41" s="91">
        <v>100</v>
      </c>
    </row>
    <row r="42" spans="1:39" ht="16.5" customHeight="1" x14ac:dyDescent="0.35">
      <c r="A42" s="359" t="s">
        <v>351</v>
      </c>
      <c r="B42" s="359"/>
      <c r="C42" s="103">
        <v>0.2</v>
      </c>
      <c r="D42" s="103">
        <v>11.237608982253178</v>
      </c>
      <c r="E42" s="103">
        <v>7.7223232087110603</v>
      </c>
      <c r="F42" s="103">
        <v>6.3028717891042172</v>
      </c>
      <c r="G42" s="103">
        <v>3.5194759470991115</v>
      </c>
      <c r="H42" s="103">
        <v>5.0379441480426541</v>
      </c>
      <c r="I42" s="103">
        <v>1.6115084289665591</v>
      </c>
      <c r="J42" s="103">
        <v>2.190103586015181</v>
      </c>
      <c r="K42" s="103">
        <v>2.7888529294890221</v>
      </c>
      <c r="L42" s="103">
        <v>4.7971351768422954</v>
      </c>
      <c r="M42" s="103">
        <v>7.5106023154554471</v>
      </c>
      <c r="N42" s="103">
        <v>8.2027168018590402</v>
      </c>
      <c r="O42" s="103">
        <v>10.727423542238405</v>
      </c>
      <c r="P42" s="103">
        <v>10.176809242772347</v>
      </c>
      <c r="Q42" s="103">
        <v>5.8145940743283369</v>
      </c>
      <c r="R42" s="103">
        <v>12.360029826823148</v>
      </c>
      <c r="S42" s="91">
        <f>SUM(D42:R42)</f>
        <v>100.00000000000001</v>
      </c>
      <c r="U42" s="359" t="s">
        <v>382</v>
      </c>
      <c r="V42" s="359"/>
      <c r="W42" s="103">
        <v>0.2</v>
      </c>
      <c r="X42" s="103">
        <v>11.262892954463462</v>
      </c>
      <c r="Y42" s="103">
        <v>7.4864808294970402</v>
      </c>
      <c r="Z42" s="103">
        <v>6.4225955965760004</v>
      </c>
      <c r="AA42" s="103">
        <v>4.1342437797702098</v>
      </c>
      <c r="AB42" s="103">
        <v>4.2878180527735283</v>
      </c>
      <c r="AC42" s="103">
        <v>1.6747734630224016</v>
      </c>
      <c r="AD42" s="103">
        <v>2.3884336179459105</v>
      </c>
      <c r="AE42" s="103">
        <v>2.6603246136027803</v>
      </c>
      <c r="AF42" s="103">
        <v>4.571040973848925</v>
      </c>
      <c r="AG42" s="103">
        <v>6.6159590550180445</v>
      </c>
      <c r="AH42" s="103">
        <v>8.3630536322756761</v>
      </c>
      <c r="AI42" s="103">
        <v>12.237271867982731</v>
      </c>
      <c r="AJ42" s="103">
        <v>8.4239579571596295</v>
      </c>
      <c r="AK42" s="103">
        <v>5.6960165440517292</v>
      </c>
      <c r="AL42" s="103">
        <v>13.775137062011947</v>
      </c>
      <c r="AM42" s="91">
        <v>100.00000000000001</v>
      </c>
    </row>
    <row r="43" spans="1:39" ht="16.5" customHeight="1" thickBot="1" x14ac:dyDescent="0.4">
      <c r="A43" s="391" t="str">
        <f>'Tabell 3.1 DOK32021'!A39</f>
        <v>Fordelingsnøkkel FO2B</v>
      </c>
      <c r="B43" s="391"/>
      <c r="C43" s="235" t="s">
        <v>16</v>
      </c>
      <c r="D43" s="236">
        <f>(D42/$S$42*$C$42+D41/$S$41*$C$41)*100</f>
        <v>11.269479212052426</v>
      </c>
      <c r="E43" s="236">
        <f>(E42/$S$42*$C$42+E41/$S$41*$C$41)*100</f>
        <v>8.0018056977389538</v>
      </c>
      <c r="F43" s="236">
        <f t="shared" ref="F43:R43" si="18">(F42/$S$42*$C$42+F41/$S$41*$C$41)*100</f>
        <v>6.5872270742776653</v>
      </c>
      <c r="G43" s="236">
        <f t="shared" si="18"/>
        <v>3.3977892683810329</v>
      </c>
      <c r="H43" s="236">
        <f t="shared" si="18"/>
        <v>4.3092622328488321</v>
      </c>
      <c r="I43" s="236">
        <f t="shared" si="18"/>
        <v>2.2956627914669316</v>
      </c>
      <c r="J43" s="236">
        <f t="shared" si="18"/>
        <v>3.2211399080420753</v>
      </c>
      <c r="K43" s="236">
        <f t="shared" si="18"/>
        <v>3.7351257912967735</v>
      </c>
      <c r="L43" s="236">
        <f t="shared" si="18"/>
        <v>6.100847217859811</v>
      </c>
      <c r="M43" s="236">
        <f t="shared" si="18"/>
        <v>7.1141038820650007</v>
      </c>
      <c r="N43" s="236">
        <f t="shared" si="18"/>
        <v>9.1750904015680508</v>
      </c>
      <c r="O43" s="236">
        <f t="shared" si="18"/>
        <v>11.785482446370917</v>
      </c>
      <c r="P43" s="236">
        <f t="shared" si="18"/>
        <v>7.3252643132433208</v>
      </c>
      <c r="Q43" s="236">
        <f t="shared" si="18"/>
        <v>4.7257660582753021</v>
      </c>
      <c r="R43" s="236">
        <f t="shared" si="18"/>
        <v>10.955953704512908</v>
      </c>
      <c r="S43" s="236">
        <f>SUM(D43:R43)</f>
        <v>100</v>
      </c>
      <c r="U43" s="391" t="s">
        <v>230</v>
      </c>
      <c r="V43" s="391"/>
      <c r="W43" s="235" t="s">
        <v>16</v>
      </c>
      <c r="X43" s="236">
        <f>(X42/$AM$42*$C$42+X41/$AM$41*$C$41)*100</f>
        <v>10.968364627707224</v>
      </c>
      <c r="Y43" s="236">
        <f t="shared" ref="Y43:AL43" si="19">(Y42/$AM$42*$C$42+Y41/$AM$41*$C$41)*100</f>
        <v>7.9797182414072809</v>
      </c>
      <c r="Z43" s="236">
        <f t="shared" si="19"/>
        <v>6.5283360471613623</v>
      </c>
      <c r="AA43" s="236">
        <f t="shared" si="19"/>
        <v>3.4523077700046203</v>
      </c>
      <c r="AB43" s="236">
        <f t="shared" si="19"/>
        <v>4.2326879110911753</v>
      </c>
      <c r="AC43" s="236">
        <f t="shared" si="19"/>
        <v>2.3801318601031363</v>
      </c>
      <c r="AD43" s="236">
        <f t="shared" si="19"/>
        <v>3.3053136474718463</v>
      </c>
      <c r="AE43" s="236">
        <f t="shared" si="19"/>
        <v>3.8027810847981445</v>
      </c>
      <c r="AF43" s="236">
        <f t="shared" si="19"/>
        <v>6.1684853175604415</v>
      </c>
      <c r="AG43" s="236">
        <f t="shared" si="19"/>
        <v>6.8486535153645614</v>
      </c>
      <c r="AH43" s="236">
        <f t="shared" si="19"/>
        <v>9.2268922583933577</v>
      </c>
      <c r="AI43" s="236">
        <f t="shared" si="19"/>
        <v>12.145739213408433</v>
      </c>
      <c r="AJ43" s="236">
        <f t="shared" si="19"/>
        <v>6.9754950243410745</v>
      </c>
      <c r="AK43" s="236">
        <f t="shared" si="19"/>
        <v>4.6614589219181299</v>
      </c>
      <c r="AL43" s="236">
        <f t="shared" si="19"/>
        <v>11.323634559269225</v>
      </c>
      <c r="AM43" s="236">
        <v>100.00000000000003</v>
      </c>
    </row>
    <row r="44" spans="1:39" ht="16.5" customHeight="1" thickBot="1" x14ac:dyDescent="0.4">
      <c r="A44" s="362"/>
      <c r="B44" s="362"/>
      <c r="C44" s="127"/>
      <c r="D44" s="366"/>
      <c r="E44" s="366"/>
      <c r="F44" s="366"/>
      <c r="G44" s="366"/>
      <c r="H44" s="366"/>
      <c r="I44" s="366"/>
      <c r="J44" s="366"/>
      <c r="K44" s="366"/>
      <c r="L44" s="366"/>
      <c r="M44" s="366"/>
      <c r="N44" s="366"/>
      <c r="O44" s="366"/>
      <c r="P44" s="366"/>
      <c r="Q44" s="366"/>
      <c r="R44" s="366"/>
      <c r="S44" s="366"/>
      <c r="U44" s="362"/>
      <c r="V44" s="362"/>
      <c r="W44" s="127"/>
      <c r="X44" s="366"/>
      <c r="Y44" s="366"/>
      <c r="Z44" s="366"/>
      <c r="AA44" s="366"/>
      <c r="AB44" s="366"/>
      <c r="AC44" s="366"/>
      <c r="AD44" s="366"/>
      <c r="AE44" s="366"/>
      <c r="AF44" s="366"/>
      <c r="AG44" s="366"/>
      <c r="AH44" s="366"/>
      <c r="AI44" s="366"/>
      <c r="AJ44" s="366"/>
      <c r="AK44" s="366"/>
      <c r="AL44" s="366"/>
      <c r="AM44" s="366"/>
    </row>
    <row r="45" spans="1:39" ht="16.5" customHeight="1" x14ac:dyDescent="0.35">
      <c r="A45" s="390" t="str">
        <f>'Tabell 2.1 DOK32021'!A30</f>
        <v>FO2C Aktivitetstilbud for barn og unge, helsestasjon og skolehelsetjeneste</v>
      </c>
      <c r="B45" s="390"/>
      <c r="C45" s="192"/>
      <c r="D45" s="193"/>
      <c r="E45" s="193"/>
      <c r="F45" s="193"/>
      <c r="G45" s="193"/>
      <c r="H45" s="193"/>
      <c r="I45" s="193"/>
      <c r="J45" s="193"/>
      <c r="K45" s="193"/>
      <c r="L45" s="193"/>
      <c r="M45" s="193"/>
      <c r="N45" s="193"/>
      <c r="O45" s="193"/>
      <c r="P45" s="193"/>
      <c r="Q45" s="193"/>
      <c r="R45" s="193"/>
      <c r="S45" s="193"/>
      <c r="U45" s="390" t="s">
        <v>246</v>
      </c>
      <c r="V45" s="390"/>
      <c r="W45" s="192"/>
      <c r="X45" s="193"/>
      <c r="Y45" s="193"/>
      <c r="Z45" s="193"/>
      <c r="AA45" s="193"/>
      <c r="AB45" s="193"/>
      <c r="AC45" s="193"/>
      <c r="AD45" s="193"/>
      <c r="AE45" s="193"/>
      <c r="AF45" s="193"/>
      <c r="AG45" s="193"/>
      <c r="AH45" s="193"/>
      <c r="AI45" s="193"/>
      <c r="AJ45" s="193"/>
      <c r="AK45" s="193"/>
      <c r="AL45" s="193"/>
      <c r="AM45" s="193"/>
    </row>
    <row r="46" spans="1:39" ht="16.5" customHeight="1" x14ac:dyDescent="0.35">
      <c r="A46" s="360" t="s">
        <v>353</v>
      </c>
      <c r="B46" s="360"/>
      <c r="C46" s="101">
        <v>0.28000000000000003</v>
      </c>
      <c r="D46" s="289">
        <v>1020</v>
      </c>
      <c r="E46" s="289">
        <v>1096</v>
      </c>
      <c r="F46" s="289">
        <v>870</v>
      </c>
      <c r="G46" s="289">
        <v>608</v>
      </c>
      <c r="H46" s="289">
        <v>704</v>
      </c>
      <c r="I46" s="289">
        <v>395</v>
      </c>
      <c r="J46" s="289">
        <v>627</v>
      </c>
      <c r="K46" s="289">
        <v>561</v>
      </c>
      <c r="L46" s="289">
        <v>466</v>
      </c>
      <c r="M46" s="289">
        <v>280</v>
      </c>
      <c r="N46" s="289">
        <v>410</v>
      </c>
      <c r="O46" s="289">
        <v>636</v>
      </c>
      <c r="P46" s="289">
        <v>594</v>
      </c>
      <c r="Q46" s="289">
        <v>584</v>
      </c>
      <c r="R46" s="289">
        <v>485</v>
      </c>
      <c r="S46" s="128">
        <f>SUM(D46:R46)</f>
        <v>9336</v>
      </c>
      <c r="U46" s="360" t="s">
        <v>379</v>
      </c>
      <c r="V46" s="360"/>
      <c r="W46" s="101">
        <v>0.28000000000000003</v>
      </c>
      <c r="X46" s="289">
        <v>1057</v>
      </c>
      <c r="Y46" s="289">
        <v>1083</v>
      </c>
      <c r="Z46" s="289">
        <v>825</v>
      </c>
      <c r="AA46" s="289">
        <v>543</v>
      </c>
      <c r="AB46" s="289">
        <v>664</v>
      </c>
      <c r="AC46" s="289">
        <v>425</v>
      </c>
      <c r="AD46" s="289">
        <v>613</v>
      </c>
      <c r="AE46" s="289">
        <v>593</v>
      </c>
      <c r="AF46" s="289">
        <v>490</v>
      </c>
      <c r="AG46" s="289">
        <v>283</v>
      </c>
      <c r="AH46" s="289">
        <v>351</v>
      </c>
      <c r="AI46" s="289">
        <v>615</v>
      </c>
      <c r="AJ46" s="289">
        <v>596</v>
      </c>
      <c r="AK46" s="289">
        <v>569</v>
      </c>
      <c r="AL46" s="289">
        <v>475</v>
      </c>
      <c r="AM46" s="128">
        <v>9182</v>
      </c>
    </row>
    <row r="47" spans="1:39" s="109" customFormat="1" ht="16.5" customHeight="1" x14ac:dyDescent="0.35">
      <c r="A47" s="360" t="s">
        <v>94</v>
      </c>
      <c r="B47" s="360"/>
      <c r="C47" s="101">
        <v>0.12</v>
      </c>
      <c r="D47" s="285">
        <f>D26</f>
        <v>3618</v>
      </c>
      <c r="E47" s="285">
        <f t="shared" ref="E47:R49" si="20">E26</f>
        <v>3319</v>
      </c>
      <c r="F47" s="285">
        <f t="shared" si="20"/>
        <v>2554</v>
      </c>
      <c r="G47" s="285">
        <f t="shared" si="20"/>
        <v>1634</v>
      </c>
      <c r="H47" s="285">
        <f t="shared" si="20"/>
        <v>2233</v>
      </c>
      <c r="I47" s="285">
        <f t="shared" si="20"/>
        <v>2084</v>
      </c>
      <c r="J47" s="285">
        <f t="shared" si="20"/>
        <v>3481</v>
      </c>
      <c r="K47" s="285">
        <f t="shared" si="20"/>
        <v>3153</v>
      </c>
      <c r="L47" s="285">
        <f t="shared" si="20"/>
        <v>2400</v>
      </c>
      <c r="M47" s="285">
        <f t="shared" si="20"/>
        <v>1675</v>
      </c>
      <c r="N47" s="285">
        <f t="shared" si="20"/>
        <v>1997</v>
      </c>
      <c r="O47" s="285">
        <f t="shared" si="20"/>
        <v>3246</v>
      </c>
      <c r="P47" s="285">
        <f t="shared" si="20"/>
        <v>3275</v>
      </c>
      <c r="Q47" s="285">
        <f t="shared" si="20"/>
        <v>3222</v>
      </c>
      <c r="R47" s="285">
        <f t="shared" si="20"/>
        <v>2556</v>
      </c>
      <c r="S47" s="128">
        <f t="shared" ref="S47:S53" si="21">SUM(D47:R47)</f>
        <v>40447</v>
      </c>
      <c r="T47" s="23"/>
      <c r="U47" s="360" t="s">
        <v>94</v>
      </c>
      <c r="V47" s="360"/>
      <c r="W47" s="101">
        <v>0.12</v>
      </c>
      <c r="X47" s="285">
        <v>3478</v>
      </c>
      <c r="Y47" s="285">
        <v>3304</v>
      </c>
      <c r="Z47" s="285">
        <v>2488</v>
      </c>
      <c r="AA47" s="285">
        <v>1578</v>
      </c>
      <c r="AB47" s="285">
        <v>2034</v>
      </c>
      <c r="AC47" s="285">
        <v>2024</v>
      </c>
      <c r="AD47" s="285">
        <v>3445</v>
      </c>
      <c r="AE47" s="285">
        <v>3119</v>
      </c>
      <c r="AF47" s="285">
        <v>2365</v>
      </c>
      <c r="AG47" s="285">
        <v>1586</v>
      </c>
      <c r="AH47" s="285">
        <v>2012</v>
      </c>
      <c r="AI47" s="285">
        <v>3010</v>
      </c>
      <c r="AJ47" s="285">
        <v>3172</v>
      </c>
      <c r="AK47" s="285">
        <v>3158</v>
      </c>
      <c r="AL47" s="285">
        <v>2546</v>
      </c>
      <c r="AM47" s="128">
        <v>39319</v>
      </c>
    </row>
    <row r="48" spans="1:39" s="109" customFormat="1" ht="16.5" customHeight="1" x14ac:dyDescent="0.35">
      <c r="A48" s="360" t="s">
        <v>95</v>
      </c>
      <c r="B48" s="360"/>
      <c r="C48" s="101">
        <v>0.16</v>
      </c>
      <c r="D48" s="284">
        <f>D27</f>
        <v>3365</v>
      </c>
      <c r="E48" s="284">
        <f t="shared" si="20"/>
        <v>2864</v>
      </c>
      <c r="F48" s="284">
        <f t="shared" si="20"/>
        <v>1921</v>
      </c>
      <c r="G48" s="284">
        <f t="shared" si="20"/>
        <v>1641</v>
      </c>
      <c r="H48" s="284">
        <f t="shared" si="20"/>
        <v>2345</v>
      </c>
      <c r="I48" s="284">
        <f t="shared" si="20"/>
        <v>2880</v>
      </c>
      <c r="J48" s="284">
        <f t="shared" si="20"/>
        <v>4913</v>
      </c>
      <c r="K48" s="284">
        <f t="shared" si="20"/>
        <v>4874</v>
      </c>
      <c r="L48" s="284">
        <f t="shared" si="20"/>
        <v>3109</v>
      </c>
      <c r="M48" s="284">
        <f t="shared" si="20"/>
        <v>2231</v>
      </c>
      <c r="N48" s="284">
        <f t="shared" si="20"/>
        <v>2988</v>
      </c>
      <c r="O48" s="284">
        <f t="shared" si="20"/>
        <v>4292</v>
      </c>
      <c r="P48" s="284">
        <f t="shared" si="20"/>
        <v>4701</v>
      </c>
      <c r="Q48" s="284">
        <f t="shared" si="20"/>
        <v>4899</v>
      </c>
      <c r="R48" s="284">
        <f t="shared" si="20"/>
        <v>4025</v>
      </c>
      <c r="S48" s="128">
        <f t="shared" si="21"/>
        <v>51048</v>
      </c>
      <c r="T48" s="23"/>
      <c r="U48" s="360" t="s">
        <v>95</v>
      </c>
      <c r="V48" s="360"/>
      <c r="W48" s="101">
        <v>0.16</v>
      </c>
      <c r="X48" s="284">
        <v>3417</v>
      </c>
      <c r="Y48" s="284">
        <v>2921</v>
      </c>
      <c r="Z48" s="284">
        <v>2002</v>
      </c>
      <c r="AA48" s="284">
        <v>1605</v>
      </c>
      <c r="AB48" s="284">
        <v>2336</v>
      </c>
      <c r="AC48" s="284">
        <v>2889</v>
      </c>
      <c r="AD48" s="284">
        <v>4897</v>
      </c>
      <c r="AE48" s="284">
        <v>4856</v>
      </c>
      <c r="AF48" s="284">
        <v>3123</v>
      </c>
      <c r="AG48" s="284">
        <v>2240</v>
      </c>
      <c r="AH48" s="284">
        <v>2967</v>
      </c>
      <c r="AI48" s="284">
        <v>4367</v>
      </c>
      <c r="AJ48" s="284">
        <v>4746</v>
      </c>
      <c r="AK48" s="284">
        <v>4837</v>
      </c>
      <c r="AL48" s="284">
        <v>3937</v>
      </c>
      <c r="AM48" s="128">
        <v>51140</v>
      </c>
    </row>
    <row r="49" spans="1:39" s="109" customFormat="1" ht="16.5" customHeight="1" x14ac:dyDescent="0.35">
      <c r="A49" s="360" t="s">
        <v>96</v>
      </c>
      <c r="B49" s="360"/>
      <c r="C49" s="101">
        <v>0.28999999999999998</v>
      </c>
      <c r="D49" s="284">
        <f>D28</f>
        <v>1695</v>
      </c>
      <c r="E49" s="284">
        <f t="shared" si="20"/>
        <v>1505</v>
      </c>
      <c r="F49" s="284">
        <f t="shared" si="20"/>
        <v>949</v>
      </c>
      <c r="G49" s="284">
        <f t="shared" si="20"/>
        <v>895</v>
      </c>
      <c r="H49" s="284">
        <f t="shared" si="20"/>
        <v>1550</v>
      </c>
      <c r="I49" s="284">
        <f t="shared" si="20"/>
        <v>1891</v>
      </c>
      <c r="J49" s="284">
        <f t="shared" si="20"/>
        <v>3052</v>
      </c>
      <c r="K49" s="284">
        <f t="shared" si="20"/>
        <v>3123</v>
      </c>
      <c r="L49" s="284">
        <f t="shared" si="20"/>
        <v>1901</v>
      </c>
      <c r="M49" s="284">
        <f t="shared" si="20"/>
        <v>1598</v>
      </c>
      <c r="N49" s="284">
        <f t="shared" si="20"/>
        <v>2349</v>
      </c>
      <c r="O49" s="284">
        <f t="shared" si="20"/>
        <v>2784</v>
      </c>
      <c r="P49" s="284">
        <f t="shared" si="20"/>
        <v>2880</v>
      </c>
      <c r="Q49" s="284">
        <f t="shared" si="20"/>
        <v>3142</v>
      </c>
      <c r="R49" s="284">
        <f t="shared" si="20"/>
        <v>2859</v>
      </c>
      <c r="S49" s="128">
        <f t="shared" si="21"/>
        <v>32173</v>
      </c>
      <c r="T49" s="23"/>
      <c r="U49" s="360" t="s">
        <v>96</v>
      </c>
      <c r="V49" s="360"/>
      <c r="W49" s="101">
        <v>0.28999999999999998</v>
      </c>
      <c r="X49" s="284">
        <v>1750</v>
      </c>
      <c r="Y49" s="284">
        <v>1591</v>
      </c>
      <c r="Z49" s="284">
        <v>974</v>
      </c>
      <c r="AA49" s="284">
        <v>944</v>
      </c>
      <c r="AB49" s="284">
        <v>1624</v>
      </c>
      <c r="AC49" s="284">
        <v>1969</v>
      </c>
      <c r="AD49" s="284">
        <v>3234</v>
      </c>
      <c r="AE49" s="284">
        <v>3219</v>
      </c>
      <c r="AF49" s="284">
        <v>1948</v>
      </c>
      <c r="AG49" s="284">
        <v>1565</v>
      </c>
      <c r="AH49" s="284">
        <v>2363</v>
      </c>
      <c r="AI49" s="284">
        <v>2883</v>
      </c>
      <c r="AJ49" s="284">
        <v>2961</v>
      </c>
      <c r="AK49" s="284">
        <v>3277</v>
      </c>
      <c r="AL49" s="284">
        <v>2870</v>
      </c>
      <c r="AM49" s="128">
        <v>33172</v>
      </c>
    </row>
    <row r="50" spans="1:39" ht="16.5" customHeight="1" x14ac:dyDescent="0.35">
      <c r="A50" s="360" t="s">
        <v>97</v>
      </c>
      <c r="B50" s="360"/>
      <c r="C50" s="101">
        <v>0.06</v>
      </c>
      <c r="D50" s="128">
        <f>D51*D52</f>
        <v>2166.7831163725909</v>
      </c>
      <c r="E50" s="128">
        <f t="shared" ref="E50:R50" si="22">E51*E52</f>
        <v>1480.0301066712843</v>
      </c>
      <c r="F50" s="128">
        <f t="shared" si="22"/>
        <v>1107.1795384982017</v>
      </c>
      <c r="G50" s="128">
        <f t="shared" si="22"/>
        <v>619.93800018563991</v>
      </c>
      <c r="H50" s="128">
        <f t="shared" si="22"/>
        <v>705.55391771750226</v>
      </c>
      <c r="I50" s="128">
        <f t="shared" si="22"/>
        <v>348.4414283551497</v>
      </c>
      <c r="J50" s="128">
        <f t="shared" si="22"/>
        <v>462.3947501566696</v>
      </c>
      <c r="K50" s="128">
        <f t="shared" si="22"/>
        <v>507.59009804183836</v>
      </c>
      <c r="L50" s="128">
        <f t="shared" si="22"/>
        <v>1467.5625349226491</v>
      </c>
      <c r="M50" s="128">
        <f t="shared" si="22"/>
        <v>1970.4625127238075</v>
      </c>
      <c r="N50" s="128">
        <f t="shared" si="22"/>
        <v>2278.4922776302942</v>
      </c>
      <c r="O50" s="128">
        <f t="shared" si="22"/>
        <v>2896.6993384337179</v>
      </c>
      <c r="P50" s="128">
        <f t="shared" si="22"/>
        <v>1402.2594146663439</v>
      </c>
      <c r="Q50" s="128">
        <f t="shared" si="22"/>
        <v>851.58925220206811</v>
      </c>
      <c r="R50" s="128">
        <f t="shared" si="22"/>
        <v>2689.9103453516209</v>
      </c>
      <c r="S50" s="128">
        <f t="shared" si="21"/>
        <v>20954.886631929381</v>
      </c>
      <c r="U50" s="360" t="s">
        <v>97</v>
      </c>
      <c r="V50" s="360"/>
      <c r="W50" s="101">
        <v>0.06</v>
      </c>
      <c r="X50" s="128">
        <v>2078.8298054780889</v>
      </c>
      <c r="Y50" s="128">
        <v>1438.2886803151678</v>
      </c>
      <c r="Z50" s="128">
        <v>1073.0974305140023</v>
      </c>
      <c r="AA50" s="128">
        <v>617.47930011739606</v>
      </c>
      <c r="AB50" s="128">
        <v>753.06901398364744</v>
      </c>
      <c r="AC50" s="128">
        <v>376.96984838386584</v>
      </c>
      <c r="AD50" s="128">
        <v>469.95630207072008</v>
      </c>
      <c r="AE50" s="128">
        <v>491.67721703896217</v>
      </c>
      <c r="AF50" s="128">
        <v>1553.8934508337124</v>
      </c>
      <c r="AG50" s="128">
        <v>1922.7036431442357</v>
      </c>
      <c r="AH50" s="128">
        <v>2327.8332359212341</v>
      </c>
      <c r="AI50" s="128">
        <v>3006.4302663320368</v>
      </c>
      <c r="AJ50" s="128">
        <v>1398.2714427222315</v>
      </c>
      <c r="AK50" s="128">
        <v>819.48092460076975</v>
      </c>
      <c r="AL50" s="128">
        <v>2680.2026716490504</v>
      </c>
      <c r="AM50" s="128">
        <v>21008.183233105119</v>
      </c>
    </row>
    <row r="51" spans="1:39" ht="16.5" customHeight="1" x14ac:dyDescent="0.35">
      <c r="A51" s="360" t="s">
        <v>255</v>
      </c>
      <c r="B51" s="360"/>
      <c r="C51" s="100" t="s">
        <v>16</v>
      </c>
      <c r="D51" s="284">
        <v>1789</v>
      </c>
      <c r="E51" s="284">
        <v>1527</v>
      </c>
      <c r="F51" s="284">
        <v>1229</v>
      </c>
      <c r="G51" s="284">
        <v>816</v>
      </c>
      <c r="H51" s="284">
        <v>1060</v>
      </c>
      <c r="I51" s="284">
        <v>833</v>
      </c>
      <c r="J51" s="284">
        <v>1233</v>
      </c>
      <c r="K51" s="284">
        <v>1238</v>
      </c>
      <c r="L51" s="284">
        <v>1160</v>
      </c>
      <c r="M51" s="284">
        <v>1059</v>
      </c>
      <c r="N51" s="284">
        <v>1039</v>
      </c>
      <c r="O51" s="284">
        <v>1644</v>
      </c>
      <c r="P51" s="284">
        <v>1658</v>
      </c>
      <c r="Q51" s="284">
        <v>1535</v>
      </c>
      <c r="R51" s="284">
        <v>1558</v>
      </c>
      <c r="S51" s="128">
        <f t="shared" si="21"/>
        <v>19378</v>
      </c>
      <c r="U51" s="360" t="s">
        <v>380</v>
      </c>
      <c r="V51" s="360"/>
      <c r="W51" s="100" t="s">
        <v>16</v>
      </c>
      <c r="X51" s="284">
        <v>1795</v>
      </c>
      <c r="Y51" s="284">
        <v>1503</v>
      </c>
      <c r="Z51" s="284">
        <v>1239</v>
      </c>
      <c r="AA51" s="284">
        <v>791</v>
      </c>
      <c r="AB51" s="284">
        <v>1067</v>
      </c>
      <c r="AC51" s="284">
        <v>844</v>
      </c>
      <c r="AD51" s="284">
        <v>1199</v>
      </c>
      <c r="AE51" s="284">
        <v>1218</v>
      </c>
      <c r="AF51" s="284">
        <v>1199</v>
      </c>
      <c r="AG51" s="284">
        <v>1048</v>
      </c>
      <c r="AH51" s="284">
        <v>1040</v>
      </c>
      <c r="AI51" s="284">
        <v>1693</v>
      </c>
      <c r="AJ51" s="284">
        <v>1697</v>
      </c>
      <c r="AK51" s="284">
        <v>1512</v>
      </c>
      <c r="AL51" s="284">
        <v>1522</v>
      </c>
      <c r="AM51" s="128">
        <v>19367</v>
      </c>
    </row>
    <row r="52" spans="1:39" ht="16.5" customHeight="1" x14ac:dyDescent="0.35">
      <c r="A52" s="356" t="s">
        <v>256</v>
      </c>
      <c r="B52" s="356"/>
      <c r="C52" s="100" t="s">
        <v>16</v>
      </c>
      <c r="D52" s="304">
        <f>'Tabell 4.2-4.4 DOK32021'!D7</f>
        <v>1.2111699923826669</v>
      </c>
      <c r="E52" s="304">
        <f>'Tabell 4.2-4.4 DOK32021'!E7</f>
        <v>0.9692404103937684</v>
      </c>
      <c r="F52" s="304">
        <f>'Tabell 4.2-4.4 DOK32021'!F7</f>
        <v>0.90087838771212514</v>
      </c>
      <c r="G52" s="304">
        <f>'Tabell 4.2-4.4 DOK32021'!G7</f>
        <v>0.75972794140397049</v>
      </c>
      <c r="H52" s="304">
        <f>'Tabell 4.2-4.4 DOK32021'!H7</f>
        <v>0.66561690350707758</v>
      </c>
      <c r="I52" s="304">
        <f>'Tabell 4.2-4.4 DOK32021'!I7</f>
        <v>0.41829703283931535</v>
      </c>
      <c r="J52" s="304">
        <f>'Tabell 4.2-4.4 DOK32021'!J7</f>
        <v>0.37501601796972395</v>
      </c>
      <c r="K52" s="304">
        <f>'Tabell 4.2-4.4 DOK32021'!K7</f>
        <v>0.41000815673815699</v>
      </c>
      <c r="L52" s="304">
        <f>'Tabell 4.2-4.4 DOK32021'!L7</f>
        <v>1.2651401163126286</v>
      </c>
      <c r="M52" s="304">
        <f>'Tabell 4.2-4.4 DOK32021'!M7</f>
        <v>1.8606822594181374</v>
      </c>
      <c r="N52" s="304">
        <f>'Tabell 4.2-4.4 DOK32021'!N7</f>
        <v>2.1929665809723717</v>
      </c>
      <c r="O52" s="304">
        <f>'Tabell 4.2-4.4 DOK32021'!O7</f>
        <v>1.7619825659572494</v>
      </c>
      <c r="P52" s="304">
        <f>'Tabell 4.2-4.4 DOK32021'!P7</f>
        <v>0.84575356735002649</v>
      </c>
      <c r="Q52" s="304">
        <f>'Tabell 4.2-4.4 DOK32021'!Q7</f>
        <v>0.55478127179287828</v>
      </c>
      <c r="R52" s="304">
        <f>'Tabell 4.2-4.4 DOK32021'!R7</f>
        <v>1.7265149841794742</v>
      </c>
      <c r="S52" s="129">
        <v>1</v>
      </c>
      <c r="U52" s="356" t="s">
        <v>381</v>
      </c>
      <c r="V52" s="356"/>
      <c r="W52" s="100" t="s">
        <v>16</v>
      </c>
      <c r="X52" s="304">
        <v>1.1581224543053421</v>
      </c>
      <c r="Y52" s="304">
        <v>0.95694522975061058</v>
      </c>
      <c r="Z52" s="304">
        <v>0.86609962107667671</v>
      </c>
      <c r="AA52" s="304">
        <v>0.78063122644424277</v>
      </c>
      <c r="AB52" s="304">
        <v>0.70578164384596764</v>
      </c>
      <c r="AC52" s="304">
        <v>0.44664673979131025</v>
      </c>
      <c r="AD52" s="304">
        <v>0.3919568824609842</v>
      </c>
      <c r="AE52" s="304">
        <v>0.40367587605826122</v>
      </c>
      <c r="AF52" s="304">
        <v>1.2959912016961739</v>
      </c>
      <c r="AG52" s="304">
        <v>1.8346408808628203</v>
      </c>
      <c r="AH52" s="304">
        <v>2.2383011883858019</v>
      </c>
      <c r="AI52" s="304">
        <v>1.7758005117141387</v>
      </c>
      <c r="AJ52" s="304">
        <v>0.82396667219931141</v>
      </c>
      <c r="AK52" s="304">
        <v>0.54198473849257256</v>
      </c>
      <c r="AL52" s="304">
        <v>1.7609741600847901</v>
      </c>
      <c r="AM52" s="129">
        <v>1</v>
      </c>
    </row>
    <row r="53" spans="1:39" ht="16.5" customHeight="1" x14ac:dyDescent="0.35">
      <c r="A53" s="360" t="s">
        <v>89</v>
      </c>
      <c r="B53" s="360"/>
      <c r="C53" s="101">
        <v>0.04</v>
      </c>
      <c r="D53" s="119">
        <v>1133</v>
      </c>
      <c r="E53" s="119">
        <v>998</v>
      </c>
      <c r="F53" s="119">
        <v>599</v>
      </c>
      <c r="G53" s="119">
        <v>508</v>
      </c>
      <c r="H53" s="119">
        <v>677</v>
      </c>
      <c r="I53" s="119">
        <v>347</v>
      </c>
      <c r="J53" s="119">
        <v>337</v>
      </c>
      <c r="K53" s="119">
        <v>638</v>
      </c>
      <c r="L53" s="119">
        <v>683</v>
      </c>
      <c r="M53" s="119">
        <v>713</v>
      </c>
      <c r="N53" s="119">
        <v>973</v>
      </c>
      <c r="O53" s="119">
        <v>1334</v>
      </c>
      <c r="P53" s="119">
        <v>614</v>
      </c>
      <c r="Q53" s="119">
        <v>401</v>
      </c>
      <c r="R53" s="119">
        <v>1085</v>
      </c>
      <c r="S53" s="128">
        <f t="shared" si="21"/>
        <v>11040</v>
      </c>
      <c r="U53" s="360" t="s">
        <v>89</v>
      </c>
      <c r="V53" s="360"/>
      <c r="W53" s="101">
        <v>0.04</v>
      </c>
      <c r="X53" s="119">
        <v>1019</v>
      </c>
      <c r="Y53" s="119">
        <v>1012</v>
      </c>
      <c r="Z53" s="119">
        <v>575</v>
      </c>
      <c r="AA53" s="119">
        <v>444</v>
      </c>
      <c r="AB53" s="119">
        <v>600</v>
      </c>
      <c r="AC53" s="119">
        <v>328</v>
      </c>
      <c r="AD53" s="119">
        <v>320</v>
      </c>
      <c r="AE53" s="119">
        <v>626</v>
      </c>
      <c r="AF53" s="119">
        <v>684</v>
      </c>
      <c r="AG53" s="119">
        <v>668</v>
      </c>
      <c r="AH53" s="119">
        <v>971</v>
      </c>
      <c r="AI53" s="119">
        <v>1258</v>
      </c>
      <c r="AJ53" s="119">
        <v>574</v>
      </c>
      <c r="AK53" s="119">
        <v>363</v>
      </c>
      <c r="AL53" s="119">
        <v>1060</v>
      </c>
      <c r="AM53" s="128">
        <v>10502</v>
      </c>
    </row>
    <row r="54" spans="1:39" ht="16.5" customHeight="1" x14ac:dyDescent="0.35">
      <c r="A54" s="356" t="s">
        <v>210</v>
      </c>
      <c r="B54" s="356"/>
      <c r="C54" s="100">
        <v>0.02</v>
      </c>
      <c r="D54" s="126">
        <v>2284</v>
      </c>
      <c r="E54" s="126">
        <v>1481</v>
      </c>
      <c r="F54" s="126">
        <v>951</v>
      </c>
      <c r="G54" s="126">
        <v>659</v>
      </c>
      <c r="H54" s="126">
        <v>703</v>
      </c>
      <c r="I54" s="126">
        <v>269</v>
      </c>
      <c r="J54" s="126">
        <v>411</v>
      </c>
      <c r="K54" s="126">
        <v>522</v>
      </c>
      <c r="L54" s="126">
        <v>1288</v>
      </c>
      <c r="M54" s="126">
        <v>1063</v>
      </c>
      <c r="N54" s="126">
        <v>1786</v>
      </c>
      <c r="O54" s="126">
        <v>1938</v>
      </c>
      <c r="P54" s="126">
        <v>885</v>
      </c>
      <c r="Q54" s="126">
        <v>573</v>
      </c>
      <c r="R54" s="126">
        <v>2099</v>
      </c>
      <c r="S54" s="125">
        <f>SUM(D54:R54)</f>
        <v>16912</v>
      </c>
      <c r="U54" s="402" t="s">
        <v>210</v>
      </c>
      <c r="V54" s="402"/>
      <c r="W54" s="100">
        <v>0.02</v>
      </c>
      <c r="X54" s="123">
        <v>2279</v>
      </c>
      <c r="Y54" s="123">
        <v>1557</v>
      </c>
      <c r="Z54" s="123">
        <v>972</v>
      </c>
      <c r="AA54" s="123">
        <v>622</v>
      </c>
      <c r="AB54" s="123">
        <v>842</v>
      </c>
      <c r="AC54" s="123">
        <v>354</v>
      </c>
      <c r="AD54" s="123">
        <v>449</v>
      </c>
      <c r="AE54" s="123">
        <v>639</v>
      </c>
      <c r="AF54" s="123">
        <v>1434</v>
      </c>
      <c r="AG54" s="123">
        <v>1118</v>
      </c>
      <c r="AH54" s="123">
        <v>2040</v>
      </c>
      <c r="AI54" s="123">
        <v>2123</v>
      </c>
      <c r="AJ54" s="123">
        <v>1032</v>
      </c>
      <c r="AK54" s="123">
        <v>678</v>
      </c>
      <c r="AL54" s="123">
        <v>2378</v>
      </c>
      <c r="AM54" s="123">
        <f t="shared" ref="AM54" si="23">SUM(X54:AL54)</f>
        <v>18517</v>
      </c>
    </row>
    <row r="55" spans="1:39" ht="16.5" customHeight="1" x14ac:dyDescent="0.35">
      <c r="A55" s="356" t="s">
        <v>98</v>
      </c>
      <c r="B55" s="356"/>
      <c r="C55" s="100">
        <v>0.03</v>
      </c>
      <c r="D55" s="286">
        <v>86</v>
      </c>
      <c r="E55" s="286">
        <v>62</v>
      </c>
      <c r="F55" s="286">
        <v>44</v>
      </c>
      <c r="G55" s="286">
        <v>32</v>
      </c>
      <c r="H55" s="286">
        <v>45</v>
      </c>
      <c r="I55" s="286">
        <v>32</v>
      </c>
      <c r="J55" s="286">
        <v>46</v>
      </c>
      <c r="K55" s="286">
        <v>59</v>
      </c>
      <c r="L55" s="286">
        <v>62</v>
      </c>
      <c r="M55" s="286">
        <v>84</v>
      </c>
      <c r="N55" s="286">
        <v>108</v>
      </c>
      <c r="O55" s="286">
        <v>133</v>
      </c>
      <c r="P55" s="286">
        <v>79</v>
      </c>
      <c r="Q55" s="286">
        <v>66</v>
      </c>
      <c r="R55" s="286">
        <v>121</v>
      </c>
      <c r="S55" s="125">
        <f>SUM(D55:R55)</f>
        <v>1059</v>
      </c>
      <c r="U55" s="356" t="s">
        <v>98</v>
      </c>
      <c r="V55" s="356"/>
      <c r="W55" s="100">
        <v>0.03</v>
      </c>
      <c r="X55" s="286">
        <v>93</v>
      </c>
      <c r="Y55" s="286">
        <v>67</v>
      </c>
      <c r="Z55" s="286">
        <v>47</v>
      </c>
      <c r="AA55" s="286">
        <v>34</v>
      </c>
      <c r="AB55" s="286">
        <v>45</v>
      </c>
      <c r="AC55" s="286">
        <v>37</v>
      </c>
      <c r="AD55" s="286">
        <v>51</v>
      </c>
      <c r="AE55" s="286">
        <v>69</v>
      </c>
      <c r="AF55" s="286">
        <v>73</v>
      </c>
      <c r="AG55" s="286">
        <v>85</v>
      </c>
      <c r="AH55" s="286">
        <v>118</v>
      </c>
      <c r="AI55" s="286">
        <v>137</v>
      </c>
      <c r="AJ55" s="286">
        <v>83</v>
      </c>
      <c r="AK55" s="286">
        <v>73</v>
      </c>
      <c r="AL55" s="286">
        <v>127</v>
      </c>
      <c r="AM55" s="125">
        <v>1139</v>
      </c>
    </row>
    <row r="56" spans="1:39" ht="16.5" customHeight="1" thickBot="1" x14ac:dyDescent="0.4">
      <c r="A56" s="391" t="str">
        <f>'Tabell 3.1 DOK32021'!A50</f>
        <v>Fordelingsnøkkel FO2C</v>
      </c>
      <c r="B56" s="391"/>
      <c r="C56" s="235" t="s">
        <v>16</v>
      </c>
      <c r="D56" s="236">
        <f>(D46/$S$46*$C$46+D47/$S$47*$C$47+D48/$S$48*$C$48+D49/$S$49*$C$49+D50/$S$50*$C$50+D53/$S$53*$C$53+D54/$S$54*$C$54+D55/$S$55*$C$55)*100</f>
        <v>8.2597092605621345</v>
      </c>
      <c r="E56" s="236">
        <f t="shared" ref="E56:R56" si="24">(E46/$S$46*$C$46+E47/$S$47*$C$47+E48/$S$48*$C$48+E49/$S$49*$C$49+E50/$S$50*$C$50+E53/$S$53*$C$53+E54/$S$54*$C$54+E55/$S$55*$C$55)*100</f>
        <v>7.6621437175589433</v>
      </c>
      <c r="F56" s="236">
        <f t="shared" si="24"/>
        <v>5.5956509785112987</v>
      </c>
      <c r="G56" s="236">
        <f t="shared" si="24"/>
        <v>4.1594821894260514</v>
      </c>
      <c r="H56" s="236">
        <f t="shared" si="24"/>
        <v>5.5639477714908434</v>
      </c>
      <c r="I56" s="236">
        <f t="shared" si="24"/>
        <v>4.7580926852520227</v>
      </c>
      <c r="J56" s="236">
        <f t="shared" si="24"/>
        <v>7.6375228820100824</v>
      </c>
      <c r="K56" s="236">
        <f t="shared" si="24"/>
        <v>7.5659935745160851</v>
      </c>
      <c r="L56" s="236">
        <f t="shared" si="24"/>
        <v>5.7932419007774119</v>
      </c>
      <c r="M56" s="236">
        <f t="shared" si="24"/>
        <v>4.6625750307425609</v>
      </c>
      <c r="N56" s="236">
        <f t="shared" si="24"/>
        <v>6.398087982645535</v>
      </c>
      <c r="O56" s="236">
        <f t="shared" si="24"/>
        <v>8.6438705462497989</v>
      </c>
      <c r="P56" s="236">
        <f t="shared" si="24"/>
        <v>7.7749625355025902</v>
      </c>
      <c r="Q56" s="236">
        <f t="shared" si="24"/>
        <v>7.7188957769769306</v>
      </c>
      <c r="R56" s="236">
        <f t="shared" si="24"/>
        <v>7.8058231677777101</v>
      </c>
      <c r="S56" s="236">
        <f>SUM(D56:R56)</f>
        <v>100</v>
      </c>
      <c r="U56" s="391" t="s">
        <v>231</v>
      </c>
      <c r="V56" s="391"/>
      <c r="W56" s="235" t="s">
        <v>16</v>
      </c>
      <c r="X56" s="236">
        <f>(X46/$AM$46*$C$46+X47/$AM$47*$C$47+X48/$AM$48*$C$48+X49/$AM$49*$C$49+X50/$AM$50*$C$50+X53/$AM$53*$C$53+X54/$AM$54*$C$54+X55/$AM$55*$C$55)*100</f>
        <v>8.3566449679664743</v>
      </c>
      <c r="Y56" s="236">
        <f t="shared" ref="Y56:AL56" si="25">(Y46/$AM$46*$C$46+Y47/$AM$47*$C$47+Y48/$AM$48*$C$48+Y49/$AM$49*$C$49+Y50/$AM$50*$C$50+Y53/$AM$53*$C$53+Y54/$AM$54*$C$54+Y55/$AM$55*$C$55)*100</f>
        <v>7.7565716628624877</v>
      </c>
      <c r="Z56" s="236">
        <f t="shared" si="25"/>
        <v>5.5072427492233764</v>
      </c>
      <c r="AA56" s="236">
        <f t="shared" si="25"/>
        <v>3.9670712410283393</v>
      </c>
      <c r="AB56" s="236">
        <f t="shared" si="25"/>
        <v>5.4492829895573367</v>
      </c>
      <c r="AC56" s="236">
        <f t="shared" si="25"/>
        <v>4.9072450237272136</v>
      </c>
      <c r="AD56" s="236">
        <f t="shared" si="25"/>
        <v>7.7190083091445638</v>
      </c>
      <c r="AE56" s="236">
        <f t="shared" si="25"/>
        <v>7.7232690116083651</v>
      </c>
      <c r="AF56" s="236">
        <f t="shared" si="25"/>
        <v>5.9475783863543299</v>
      </c>
      <c r="AG56" s="236">
        <f t="shared" si="25"/>
        <v>4.5642189749399158</v>
      </c>
      <c r="AH56" s="236">
        <f t="shared" si="25"/>
        <v>6.2443006221772821</v>
      </c>
      <c r="AI56" s="236">
        <f t="shared" si="25"/>
        <v>8.6086836066978734</v>
      </c>
      <c r="AJ56" s="236">
        <f t="shared" si="25"/>
        <v>7.8070679352918546</v>
      </c>
      <c r="AK56" s="236">
        <f t="shared" si="25"/>
        <v>7.714944159411397</v>
      </c>
      <c r="AL56" s="236">
        <f t="shared" si="25"/>
        <v>7.7268703600091957</v>
      </c>
      <c r="AM56" s="236">
        <v>100.00000000000001</v>
      </c>
    </row>
    <row r="57" spans="1:39" ht="16.5" customHeight="1" thickBot="1" x14ac:dyDescent="0.4">
      <c r="A57" s="384"/>
      <c r="B57" s="384"/>
      <c r="C57" s="92"/>
      <c r="D57" s="347"/>
      <c r="E57" s="347"/>
      <c r="F57" s="347"/>
      <c r="G57" s="347"/>
      <c r="H57" s="347"/>
      <c r="I57" s="347"/>
      <c r="J57" s="347"/>
      <c r="K57" s="347"/>
      <c r="L57" s="347"/>
      <c r="M57" s="347"/>
      <c r="N57" s="347"/>
      <c r="O57" s="347"/>
      <c r="P57" s="347"/>
      <c r="Q57" s="347"/>
      <c r="R57" s="347"/>
      <c r="S57" s="347"/>
      <c r="U57" s="384"/>
      <c r="V57" s="384"/>
      <c r="W57" s="92"/>
      <c r="X57" s="347"/>
      <c r="Y57" s="347"/>
      <c r="Z57" s="347"/>
      <c r="AA57" s="347"/>
      <c r="AB57" s="347"/>
      <c r="AC57" s="347"/>
      <c r="AD57" s="347"/>
      <c r="AE57" s="347"/>
      <c r="AF57" s="347"/>
      <c r="AG57" s="347"/>
      <c r="AH57" s="347"/>
      <c r="AI57" s="347"/>
      <c r="AJ57" s="347"/>
      <c r="AK57" s="347"/>
      <c r="AL57" s="347"/>
      <c r="AM57" s="347"/>
    </row>
    <row r="58" spans="1:39" ht="16.5" customHeight="1" x14ac:dyDescent="0.35">
      <c r="A58" s="357" t="str">
        <f>'Tabell 2.1 DOK32021'!A36</f>
        <v>FO3 Helse og omsorg</v>
      </c>
      <c r="B58" s="357"/>
      <c r="C58" s="237"/>
      <c r="D58" s="238"/>
      <c r="E58" s="238"/>
      <c r="F58" s="238"/>
      <c r="G58" s="238"/>
      <c r="H58" s="238"/>
      <c r="I58" s="238"/>
      <c r="J58" s="238"/>
      <c r="K58" s="238"/>
      <c r="L58" s="238"/>
      <c r="M58" s="238"/>
      <c r="N58" s="238"/>
      <c r="O58" s="238"/>
      <c r="P58" s="238"/>
      <c r="Q58" s="238"/>
      <c r="R58" s="238"/>
      <c r="S58" s="238"/>
      <c r="U58" s="357" t="s">
        <v>2</v>
      </c>
      <c r="V58" s="357"/>
      <c r="W58" s="237"/>
      <c r="X58" s="238"/>
      <c r="Y58" s="238"/>
      <c r="Z58" s="238"/>
      <c r="AA58" s="238"/>
      <c r="AB58" s="238"/>
      <c r="AC58" s="238"/>
      <c r="AD58" s="238"/>
      <c r="AE58" s="238"/>
      <c r="AF58" s="238"/>
      <c r="AG58" s="238"/>
      <c r="AH58" s="238"/>
      <c r="AI58" s="238"/>
      <c r="AJ58" s="238"/>
      <c r="AK58" s="238"/>
      <c r="AL58" s="238"/>
      <c r="AM58" s="238"/>
    </row>
    <row r="59" spans="1:39" ht="16.5" customHeight="1" x14ac:dyDescent="0.35">
      <c r="A59" s="356" t="s">
        <v>173</v>
      </c>
      <c r="B59" s="356"/>
      <c r="C59" s="102">
        <v>4.8000000000000001E-2</v>
      </c>
      <c r="D59" s="295">
        <v>153</v>
      </c>
      <c r="E59" s="295">
        <v>114</v>
      </c>
      <c r="F59" s="295">
        <v>80</v>
      </c>
      <c r="G59" s="295">
        <v>49</v>
      </c>
      <c r="H59" s="295">
        <v>68</v>
      </c>
      <c r="I59" s="295">
        <v>79</v>
      </c>
      <c r="J59" s="295">
        <v>121</v>
      </c>
      <c r="K59" s="295">
        <v>171</v>
      </c>
      <c r="L59" s="295">
        <v>112</v>
      </c>
      <c r="M59" s="295">
        <v>120</v>
      </c>
      <c r="N59" s="295">
        <v>174</v>
      </c>
      <c r="O59" s="295">
        <v>257</v>
      </c>
      <c r="P59" s="295">
        <v>212</v>
      </c>
      <c r="Q59" s="295">
        <v>170</v>
      </c>
      <c r="R59" s="295">
        <v>225</v>
      </c>
      <c r="S59" s="126">
        <f>SUM(D59:R59)</f>
        <v>2105</v>
      </c>
      <c r="T59" s="97"/>
      <c r="U59" s="356" t="s">
        <v>173</v>
      </c>
      <c r="V59" s="356"/>
      <c r="W59" s="102">
        <v>4.8000000000000001E-2</v>
      </c>
      <c r="X59" s="295">
        <v>160</v>
      </c>
      <c r="Y59" s="295">
        <v>114</v>
      </c>
      <c r="Z59" s="295">
        <v>88</v>
      </c>
      <c r="AA59" s="295">
        <v>56</v>
      </c>
      <c r="AB59" s="295">
        <v>76</v>
      </c>
      <c r="AC59" s="295">
        <v>85</v>
      </c>
      <c r="AD59" s="295">
        <v>144</v>
      </c>
      <c r="AE59" s="295">
        <v>172</v>
      </c>
      <c r="AF59" s="295">
        <v>136</v>
      </c>
      <c r="AG59" s="295">
        <v>128</v>
      </c>
      <c r="AH59" s="295">
        <v>179</v>
      </c>
      <c r="AI59" s="295">
        <v>282</v>
      </c>
      <c r="AJ59" s="295">
        <v>227</v>
      </c>
      <c r="AK59" s="295">
        <v>193</v>
      </c>
      <c r="AL59" s="295">
        <v>235</v>
      </c>
      <c r="AM59" s="126">
        <v>2275</v>
      </c>
    </row>
    <row r="60" spans="1:39" ht="16.5" customHeight="1" x14ac:dyDescent="0.35">
      <c r="A60" s="356" t="s">
        <v>99</v>
      </c>
      <c r="B60" s="356"/>
      <c r="C60" s="100">
        <v>0.11799999999999999</v>
      </c>
      <c r="D60" s="286">
        <v>1868</v>
      </c>
      <c r="E60" s="286">
        <v>1760</v>
      </c>
      <c r="F60" s="286">
        <v>1462</v>
      </c>
      <c r="G60" s="286">
        <v>1086</v>
      </c>
      <c r="H60" s="286">
        <v>1353</v>
      </c>
      <c r="I60" s="286">
        <v>599</v>
      </c>
      <c r="J60" s="286">
        <v>859</v>
      </c>
      <c r="K60" s="286">
        <v>1003</v>
      </c>
      <c r="L60" s="286">
        <v>883</v>
      </c>
      <c r="M60" s="286">
        <v>1291</v>
      </c>
      <c r="N60" s="286">
        <v>1176</v>
      </c>
      <c r="O60" s="286">
        <v>2015</v>
      </c>
      <c r="P60" s="286">
        <v>1546</v>
      </c>
      <c r="Q60" s="286">
        <v>1206</v>
      </c>
      <c r="R60" s="286">
        <v>1263</v>
      </c>
      <c r="S60" s="126">
        <f>SUM(D60:R60)</f>
        <v>19370</v>
      </c>
      <c r="U60" s="356" t="s">
        <v>99</v>
      </c>
      <c r="V60" s="356"/>
      <c r="W60" s="100">
        <v>0.11799999999999999</v>
      </c>
      <c r="X60" s="286">
        <v>2089</v>
      </c>
      <c r="Y60" s="286">
        <v>1904</v>
      </c>
      <c r="Z60" s="286">
        <v>1537</v>
      </c>
      <c r="AA60" s="286">
        <v>1157</v>
      </c>
      <c r="AB60" s="286">
        <v>1455</v>
      </c>
      <c r="AC60" s="286">
        <v>624</v>
      </c>
      <c r="AD60" s="286">
        <v>901</v>
      </c>
      <c r="AE60" s="286">
        <v>1054</v>
      </c>
      <c r="AF60" s="286">
        <v>961</v>
      </c>
      <c r="AG60" s="286">
        <v>1369</v>
      </c>
      <c r="AH60" s="286">
        <v>1260</v>
      </c>
      <c r="AI60" s="286">
        <v>2047</v>
      </c>
      <c r="AJ60" s="286">
        <v>1643</v>
      </c>
      <c r="AK60" s="286">
        <v>1331</v>
      </c>
      <c r="AL60" s="286">
        <v>1343</v>
      </c>
      <c r="AM60" s="126">
        <v>20675</v>
      </c>
    </row>
    <row r="61" spans="1:39" ht="16.5" customHeight="1" x14ac:dyDescent="0.35">
      <c r="A61" s="356" t="s">
        <v>100</v>
      </c>
      <c r="B61" s="356"/>
      <c r="C61" s="100">
        <v>4.3999999999999997E-2</v>
      </c>
      <c r="D61" s="286">
        <v>131</v>
      </c>
      <c r="E61" s="286">
        <v>83</v>
      </c>
      <c r="F61" s="286">
        <v>42</v>
      </c>
      <c r="G61" s="286">
        <v>36</v>
      </c>
      <c r="H61" s="286">
        <v>71</v>
      </c>
      <c r="I61" s="286">
        <v>71</v>
      </c>
      <c r="J61" s="286">
        <v>94</v>
      </c>
      <c r="K61" s="286">
        <v>82</v>
      </c>
      <c r="L61" s="286">
        <v>100</v>
      </c>
      <c r="M61" s="286">
        <v>126</v>
      </c>
      <c r="N61" s="286">
        <v>165</v>
      </c>
      <c r="O61" s="286">
        <v>217</v>
      </c>
      <c r="P61" s="286">
        <v>120</v>
      </c>
      <c r="Q61" s="286">
        <v>119</v>
      </c>
      <c r="R61" s="286">
        <v>194</v>
      </c>
      <c r="S61" s="126">
        <f>SUM(D61:R61)</f>
        <v>1651</v>
      </c>
      <c r="U61" s="356" t="s">
        <v>100</v>
      </c>
      <c r="V61" s="356"/>
      <c r="W61" s="100">
        <v>4.3999999999999997E-2</v>
      </c>
      <c r="X61" s="286">
        <v>134</v>
      </c>
      <c r="Y61" s="286">
        <v>85</v>
      </c>
      <c r="Z61" s="286">
        <v>47</v>
      </c>
      <c r="AA61" s="286">
        <v>36</v>
      </c>
      <c r="AB61" s="286">
        <v>78</v>
      </c>
      <c r="AC61" s="286">
        <v>70</v>
      </c>
      <c r="AD61" s="286">
        <v>99</v>
      </c>
      <c r="AE61" s="286">
        <v>78</v>
      </c>
      <c r="AF61" s="286">
        <v>113</v>
      </c>
      <c r="AG61" s="286">
        <v>127</v>
      </c>
      <c r="AH61" s="286">
        <v>163</v>
      </c>
      <c r="AI61" s="286">
        <v>220</v>
      </c>
      <c r="AJ61" s="286">
        <v>121</v>
      </c>
      <c r="AK61" s="286">
        <v>122</v>
      </c>
      <c r="AL61" s="286">
        <v>214</v>
      </c>
      <c r="AM61" s="126">
        <v>1707</v>
      </c>
    </row>
    <row r="62" spans="1:39" ht="16.5" customHeight="1" x14ac:dyDescent="0.35">
      <c r="A62" s="356" t="s">
        <v>101</v>
      </c>
      <c r="B62" s="356"/>
      <c r="C62" s="100">
        <v>2.4E-2</v>
      </c>
      <c r="D62" s="295">
        <f>D63*D64</f>
        <v>12245.385255817508</v>
      </c>
      <c r="E62" s="295">
        <f t="shared" ref="E62:R62" si="26">E63*E64</f>
        <v>11477.47323633409</v>
      </c>
      <c r="F62" s="295">
        <f t="shared" si="26"/>
        <v>9340.2350240617652</v>
      </c>
      <c r="G62" s="295">
        <f t="shared" si="26"/>
        <v>5943.923208803033</v>
      </c>
      <c r="H62" s="295">
        <f t="shared" si="26"/>
        <v>8665.6571901570424</v>
      </c>
      <c r="I62" s="295">
        <f t="shared" si="26"/>
        <v>5170.499959226433</v>
      </c>
      <c r="J62" s="295">
        <f t="shared" si="26"/>
        <v>6642.4362735468803</v>
      </c>
      <c r="K62" s="295">
        <f t="shared" si="26"/>
        <v>6598.0723777069543</v>
      </c>
      <c r="L62" s="295">
        <f t="shared" si="26"/>
        <v>6254.8300960771612</v>
      </c>
      <c r="M62" s="295">
        <f t="shared" si="26"/>
        <v>7775.662949222251</v>
      </c>
      <c r="N62" s="295">
        <f t="shared" si="26"/>
        <v>6764.6417662665162</v>
      </c>
      <c r="O62" s="295">
        <f t="shared" si="26"/>
        <v>10547.790268635454</v>
      </c>
      <c r="P62" s="295">
        <f t="shared" si="26"/>
        <v>9726.6056871217534</v>
      </c>
      <c r="Q62" s="295">
        <f t="shared" si="26"/>
        <v>8339.2933469930431</v>
      </c>
      <c r="R62" s="295">
        <f t="shared" si="26"/>
        <v>7512.2607674214996</v>
      </c>
      <c r="S62" s="126">
        <f>SUM(D62:R62)</f>
        <v>123004.76740739139</v>
      </c>
      <c r="U62" s="356" t="s">
        <v>101</v>
      </c>
      <c r="V62" s="356"/>
      <c r="W62" s="100">
        <v>2.4E-2</v>
      </c>
      <c r="X62" s="295">
        <v>13123.906075680256</v>
      </c>
      <c r="Y62" s="295">
        <v>11591.118335190935</v>
      </c>
      <c r="Z62" s="295">
        <v>9408.0155525926948</v>
      </c>
      <c r="AA62" s="295">
        <v>5989.0777941336019</v>
      </c>
      <c r="AB62" s="295">
        <v>9012.9808626934064</v>
      </c>
      <c r="AC62" s="295">
        <v>5031.688827107515</v>
      </c>
      <c r="AD62" s="295">
        <v>6553.4302666442609</v>
      </c>
      <c r="AE62" s="295">
        <v>6550.0098510696916</v>
      </c>
      <c r="AF62" s="295">
        <v>6201.0682267943912</v>
      </c>
      <c r="AG62" s="295">
        <v>7899.9017569505804</v>
      </c>
      <c r="AH62" s="295">
        <v>6984.2020889687874</v>
      </c>
      <c r="AI62" s="295">
        <v>10645.742212633319</v>
      </c>
      <c r="AJ62" s="295">
        <v>9992.5951662926018</v>
      </c>
      <c r="AK62" s="295">
        <v>8465.3154805409558</v>
      </c>
      <c r="AL62" s="295">
        <v>7691.8948674837029</v>
      </c>
      <c r="AM62" s="126">
        <v>125140.9473647767</v>
      </c>
    </row>
    <row r="63" spans="1:39" ht="16.5" customHeight="1" x14ac:dyDescent="0.35">
      <c r="A63" s="356" t="s">
        <v>324</v>
      </c>
      <c r="B63" s="356"/>
      <c r="C63" s="100" t="s">
        <v>16</v>
      </c>
      <c r="D63" s="295">
        <v>8299</v>
      </c>
      <c r="E63" s="295">
        <v>7315</v>
      </c>
      <c r="F63" s="295">
        <v>5577</v>
      </c>
      <c r="G63" s="295">
        <v>5193</v>
      </c>
      <c r="H63" s="295">
        <v>10493</v>
      </c>
      <c r="I63" s="295">
        <v>6933</v>
      </c>
      <c r="J63" s="295">
        <v>9779</v>
      </c>
      <c r="K63" s="295">
        <v>9821</v>
      </c>
      <c r="L63" s="295">
        <v>5498</v>
      </c>
      <c r="M63" s="295">
        <v>5771</v>
      </c>
      <c r="N63" s="295">
        <v>6533</v>
      </c>
      <c r="O63" s="295">
        <v>9381</v>
      </c>
      <c r="P63" s="295">
        <v>10169</v>
      </c>
      <c r="Q63" s="295">
        <v>10671</v>
      </c>
      <c r="R63" s="295">
        <v>8100</v>
      </c>
      <c r="S63" s="126">
        <f t="shared" ref="S63:S66" si="27">SUM(D63:R63)</f>
        <v>119533</v>
      </c>
      <c r="U63" s="356" t="s">
        <v>383</v>
      </c>
      <c r="V63" s="356"/>
      <c r="W63" s="100" t="s">
        <v>16</v>
      </c>
      <c r="X63" s="295">
        <v>8604</v>
      </c>
      <c r="Y63" s="295">
        <v>7554</v>
      </c>
      <c r="Z63" s="295">
        <v>5663</v>
      </c>
      <c r="AA63" s="295">
        <v>5313</v>
      </c>
      <c r="AB63" s="295">
        <v>10598</v>
      </c>
      <c r="AC63" s="295">
        <v>6948</v>
      </c>
      <c r="AD63" s="295">
        <v>9835</v>
      </c>
      <c r="AE63" s="295">
        <v>9996</v>
      </c>
      <c r="AF63" s="295">
        <v>5672</v>
      </c>
      <c r="AG63" s="295">
        <v>5820</v>
      </c>
      <c r="AH63" s="295">
        <v>6672</v>
      </c>
      <c r="AI63" s="295">
        <v>9417</v>
      </c>
      <c r="AJ63" s="295">
        <v>10330</v>
      </c>
      <c r="AK63" s="295">
        <v>10787</v>
      </c>
      <c r="AL63" s="295">
        <v>8136</v>
      </c>
      <c r="AM63" s="126">
        <v>121345</v>
      </c>
    </row>
    <row r="64" spans="1:39" ht="16.5" customHeight="1" x14ac:dyDescent="0.35">
      <c r="A64" s="356" t="s">
        <v>325</v>
      </c>
      <c r="B64" s="356"/>
      <c r="C64" s="100" t="s">
        <v>16</v>
      </c>
      <c r="D64" s="296">
        <f>'Tabell 4.2-4.4 DOK32021'!D30</f>
        <v>1.4755253953268475</v>
      </c>
      <c r="E64" s="296">
        <f>'Tabell 4.2-4.4 DOK32021'!E30</f>
        <v>1.5690325681933137</v>
      </c>
      <c r="F64" s="296">
        <f>'Tabell 4.2-4.4 DOK32021'!F30</f>
        <v>1.6747776625536606</v>
      </c>
      <c r="G64" s="296">
        <f>'Tabell 4.2-4.4 DOK32021'!G30</f>
        <v>1.1446029672256948</v>
      </c>
      <c r="H64" s="296">
        <f>'Tabell 4.2-4.4 DOK32021'!H30</f>
        <v>0.82585125227838008</v>
      </c>
      <c r="I64" s="296">
        <f>'Tabell 4.2-4.4 DOK32021'!I30</f>
        <v>0.7457810412846434</v>
      </c>
      <c r="J64" s="296">
        <f>'Tabell 4.2-4.4 DOK32021'!J30</f>
        <v>0.67925516653511409</v>
      </c>
      <c r="K64" s="296">
        <f>'Tabell 4.2-4.4 DOK32021'!K30</f>
        <v>0.67183304935413446</v>
      </c>
      <c r="L64" s="296">
        <f>'Tabell 4.2-4.4 DOK32021'!L30</f>
        <v>1.1376555285698728</v>
      </c>
      <c r="M64" s="296">
        <f>'Tabell 4.2-4.4 DOK32021'!M30</f>
        <v>1.3473683848938227</v>
      </c>
      <c r="N64" s="296">
        <f>'Tabell 4.2-4.4 DOK32021'!N30</f>
        <v>1.0354571814276008</v>
      </c>
      <c r="O64" s="296">
        <f>'Tabell 4.2-4.4 DOK32021'!O30</f>
        <v>1.1243780267173493</v>
      </c>
      <c r="P64" s="296">
        <f>'Tabell 4.2-4.4 DOK32021'!P30</f>
        <v>0.95649578986348249</v>
      </c>
      <c r="Q64" s="296">
        <f>'Tabell 4.2-4.4 DOK32021'!Q30</f>
        <v>0.78149127045197664</v>
      </c>
      <c r="R64" s="296">
        <f>'Tabell 4.2-4.4 DOK32021'!R30</f>
        <v>0.92743960091623456</v>
      </c>
      <c r="S64" s="124">
        <v>1</v>
      </c>
      <c r="U64" s="356" t="s">
        <v>384</v>
      </c>
      <c r="V64" s="356"/>
      <c r="W64" s="100" t="s">
        <v>16</v>
      </c>
      <c r="X64" s="296">
        <v>1.5253261361785513</v>
      </c>
      <c r="Y64" s="296">
        <v>1.5344345161756598</v>
      </c>
      <c r="Z64" s="296">
        <v>1.661313005931961</v>
      </c>
      <c r="AA64" s="296">
        <v>1.1272497259803504</v>
      </c>
      <c r="AB64" s="296">
        <v>0.85044167415487881</v>
      </c>
      <c r="AC64" s="296">
        <v>0.72419240459233092</v>
      </c>
      <c r="AD64" s="296">
        <v>0.66633759701517647</v>
      </c>
      <c r="AE64" s="296">
        <v>0.65526309034310637</v>
      </c>
      <c r="AF64" s="296">
        <v>1.093277190901691</v>
      </c>
      <c r="AG64" s="296">
        <v>1.3573714359021616</v>
      </c>
      <c r="AH64" s="296">
        <v>1.0467928790420844</v>
      </c>
      <c r="AI64" s="296">
        <v>1.1304812798803567</v>
      </c>
      <c r="AJ64" s="296">
        <v>0.96733738299057137</v>
      </c>
      <c r="AK64" s="296">
        <v>0.78477013817937846</v>
      </c>
      <c r="AL64" s="296">
        <v>0.94541480672120237</v>
      </c>
      <c r="AM64" s="124">
        <v>1</v>
      </c>
    </row>
    <row r="65" spans="1:39" ht="16.5" customHeight="1" x14ac:dyDescent="0.35">
      <c r="A65" s="356" t="s">
        <v>102</v>
      </c>
      <c r="B65" s="356"/>
      <c r="C65" s="100">
        <v>0.11799999999999999</v>
      </c>
      <c r="D65" s="297">
        <v>76</v>
      </c>
      <c r="E65" s="297">
        <v>43</v>
      </c>
      <c r="F65" s="297">
        <v>54</v>
      </c>
      <c r="G65" s="297">
        <v>15</v>
      </c>
      <c r="H65" s="297">
        <v>52</v>
      </c>
      <c r="I65" s="297">
        <v>78</v>
      </c>
      <c r="J65" s="297">
        <v>107</v>
      </c>
      <c r="K65" s="297">
        <v>103</v>
      </c>
      <c r="L65" s="297">
        <v>67</v>
      </c>
      <c r="M65" s="297">
        <v>71</v>
      </c>
      <c r="N65" s="297">
        <v>84</v>
      </c>
      <c r="O65" s="297">
        <v>101</v>
      </c>
      <c r="P65" s="297">
        <v>76</v>
      </c>
      <c r="Q65" s="297">
        <v>76</v>
      </c>
      <c r="R65" s="297">
        <v>124</v>
      </c>
      <c r="S65" s="126">
        <f>SUM(D65:R65)</f>
        <v>1127</v>
      </c>
      <c r="U65" s="356" t="s">
        <v>102</v>
      </c>
      <c r="V65" s="356"/>
      <c r="W65" s="100">
        <v>0.11799999999999999</v>
      </c>
      <c r="X65" s="297">
        <v>74</v>
      </c>
      <c r="Y65" s="297">
        <v>45</v>
      </c>
      <c r="Z65" s="297">
        <v>51</v>
      </c>
      <c r="AA65" s="297">
        <v>19</v>
      </c>
      <c r="AB65" s="297">
        <v>52</v>
      </c>
      <c r="AC65" s="297">
        <v>81</v>
      </c>
      <c r="AD65" s="297">
        <v>89</v>
      </c>
      <c r="AE65" s="297">
        <v>98</v>
      </c>
      <c r="AF65" s="297">
        <v>63</v>
      </c>
      <c r="AG65" s="297">
        <v>69</v>
      </c>
      <c r="AH65" s="297">
        <v>83</v>
      </c>
      <c r="AI65" s="297">
        <v>97</v>
      </c>
      <c r="AJ65" s="297">
        <v>86</v>
      </c>
      <c r="AK65" s="297">
        <v>80</v>
      </c>
      <c r="AL65" s="297">
        <v>119</v>
      </c>
      <c r="AM65" s="126">
        <v>1106</v>
      </c>
    </row>
    <row r="66" spans="1:39" ht="16.5" customHeight="1" x14ac:dyDescent="0.35">
      <c r="A66" s="356" t="s">
        <v>103</v>
      </c>
      <c r="B66" s="356"/>
      <c r="C66" s="100">
        <v>8.7999999999999995E-2</v>
      </c>
      <c r="D66" s="295">
        <v>1417</v>
      </c>
      <c r="E66" s="295">
        <v>1424</v>
      </c>
      <c r="F66" s="295">
        <v>1046</v>
      </c>
      <c r="G66" s="295">
        <v>994</v>
      </c>
      <c r="H66" s="295">
        <v>1031</v>
      </c>
      <c r="I66" s="295">
        <v>385</v>
      </c>
      <c r="J66" s="295">
        <v>631</v>
      </c>
      <c r="K66" s="295">
        <v>768</v>
      </c>
      <c r="L66" s="295">
        <v>583</v>
      </c>
      <c r="M66" s="295">
        <v>712</v>
      </c>
      <c r="N66" s="295">
        <v>752</v>
      </c>
      <c r="O66" s="295">
        <v>1190</v>
      </c>
      <c r="P66" s="295">
        <v>908</v>
      </c>
      <c r="Q66" s="295">
        <v>725</v>
      </c>
      <c r="R66" s="295">
        <v>877</v>
      </c>
      <c r="S66" s="126">
        <f t="shared" si="27"/>
        <v>13443</v>
      </c>
      <c r="U66" s="356" t="s">
        <v>103</v>
      </c>
      <c r="V66" s="356"/>
      <c r="W66" s="100">
        <v>8.7999999999999995E-2</v>
      </c>
      <c r="X66" s="295">
        <v>1453</v>
      </c>
      <c r="Y66" s="295">
        <v>1491</v>
      </c>
      <c r="Z66" s="295">
        <v>1087</v>
      </c>
      <c r="AA66" s="295">
        <v>1058</v>
      </c>
      <c r="AB66" s="295">
        <v>1096</v>
      </c>
      <c r="AC66" s="295">
        <v>411</v>
      </c>
      <c r="AD66" s="295">
        <v>673</v>
      </c>
      <c r="AE66" s="295">
        <v>808</v>
      </c>
      <c r="AF66" s="295">
        <v>601</v>
      </c>
      <c r="AG66" s="295">
        <v>733</v>
      </c>
      <c r="AH66" s="295">
        <v>774</v>
      </c>
      <c r="AI66" s="295">
        <v>1237</v>
      </c>
      <c r="AJ66" s="295">
        <v>914</v>
      </c>
      <c r="AK66" s="295">
        <v>740</v>
      </c>
      <c r="AL66" s="295">
        <v>883</v>
      </c>
      <c r="AM66" s="126">
        <v>13959</v>
      </c>
    </row>
    <row r="67" spans="1:39" ht="16.5" customHeight="1" x14ac:dyDescent="0.35">
      <c r="A67" s="356" t="s">
        <v>104</v>
      </c>
      <c r="B67" s="356"/>
      <c r="C67" s="100">
        <v>4.8000000000000001E-2</v>
      </c>
      <c r="D67" s="130">
        <f>(D68+D69)*D70</f>
        <v>4162.4571402170368</v>
      </c>
      <c r="E67" s="130">
        <f t="shared" ref="E67:R67" si="28">(E68+E69)*E70</f>
        <v>3977.4975603700505</v>
      </c>
      <c r="F67" s="130">
        <f t="shared" si="28"/>
        <v>3925.6788410257805</v>
      </c>
      <c r="G67" s="130">
        <f t="shared" si="28"/>
        <v>2466.6193943713724</v>
      </c>
      <c r="H67" s="130">
        <f t="shared" si="28"/>
        <v>4662.7561703637339</v>
      </c>
      <c r="I67" s="130">
        <f t="shared" si="28"/>
        <v>3279.9450195698619</v>
      </c>
      <c r="J67" s="130">
        <f t="shared" si="28"/>
        <v>3835.0746702572542</v>
      </c>
      <c r="K67" s="130">
        <f t="shared" si="28"/>
        <v>3033.3262178339169</v>
      </c>
      <c r="L67" s="130">
        <f t="shared" si="28"/>
        <v>2568.8261835107728</v>
      </c>
      <c r="M67" s="130">
        <f t="shared" si="28"/>
        <v>3121.8525477989874</v>
      </c>
      <c r="N67" s="130">
        <f t="shared" si="28"/>
        <v>3429.4341848882136</v>
      </c>
      <c r="O67" s="130">
        <f t="shared" si="28"/>
        <v>5264.3379210906296</v>
      </c>
      <c r="P67" s="130">
        <f t="shared" si="28"/>
        <v>3950.3276121361828</v>
      </c>
      <c r="Q67" s="130">
        <f t="shared" si="28"/>
        <v>4139.5592595841199</v>
      </c>
      <c r="R67" s="130">
        <f t="shared" si="28"/>
        <v>2761.9151315285467</v>
      </c>
      <c r="S67" s="126">
        <f>SUM(D67:R67)</f>
        <v>54579.607854546462</v>
      </c>
      <c r="U67" s="356" t="s">
        <v>104</v>
      </c>
      <c r="V67" s="356"/>
      <c r="W67" s="100">
        <v>4.8000000000000001E-2</v>
      </c>
      <c r="X67" s="130">
        <v>4534.7946028588331</v>
      </c>
      <c r="Y67" s="130">
        <v>4049.3726881875664</v>
      </c>
      <c r="Z67" s="130">
        <v>4146.6372628061745</v>
      </c>
      <c r="AA67" s="130">
        <v>2449.5136545553014</v>
      </c>
      <c r="AB67" s="130">
        <v>4851.7697510535836</v>
      </c>
      <c r="AC67" s="130">
        <v>3239.312625741496</v>
      </c>
      <c r="AD67" s="130">
        <v>3854.7629987327959</v>
      </c>
      <c r="AE67" s="130">
        <v>3058.7681057216205</v>
      </c>
      <c r="AF67" s="130">
        <v>2482.8325005377401</v>
      </c>
      <c r="AG67" s="130">
        <v>3164.0328170879388</v>
      </c>
      <c r="AH67" s="130">
        <v>3448.135743564626</v>
      </c>
      <c r="AI67" s="130">
        <v>5301.9572026388732</v>
      </c>
      <c r="AJ67" s="130">
        <v>4045.4049356665696</v>
      </c>
      <c r="AK67" s="130">
        <v>4254.2389190704107</v>
      </c>
      <c r="AL67" s="130">
        <v>2954.4212710037573</v>
      </c>
      <c r="AM67" s="126">
        <v>55835.955079227293</v>
      </c>
    </row>
    <row r="68" spans="1:39" ht="16.5" customHeight="1" x14ac:dyDescent="0.35">
      <c r="A68" s="356" t="s">
        <v>326</v>
      </c>
      <c r="B68" s="356"/>
      <c r="C68" s="100" t="s">
        <v>16</v>
      </c>
      <c r="D68" s="295">
        <v>2815</v>
      </c>
      <c r="E68" s="295">
        <v>2530</v>
      </c>
      <c r="F68" s="295">
        <v>2362</v>
      </c>
      <c r="G68" s="295">
        <v>2170</v>
      </c>
      <c r="H68" s="295">
        <v>5634</v>
      </c>
      <c r="I68" s="295">
        <v>4408</v>
      </c>
      <c r="J68" s="295">
        <v>5642</v>
      </c>
      <c r="K68" s="295">
        <v>4496</v>
      </c>
      <c r="L68" s="295">
        <v>2253</v>
      </c>
      <c r="M68" s="295">
        <v>2327</v>
      </c>
      <c r="N68" s="295">
        <v>3323</v>
      </c>
      <c r="O68" s="295">
        <v>4659</v>
      </c>
      <c r="P68" s="295">
        <v>4131</v>
      </c>
      <c r="Q68" s="295">
        <v>5264</v>
      </c>
      <c r="R68" s="295">
        <v>2976</v>
      </c>
      <c r="S68" s="126">
        <f>SUM(D68:R68)</f>
        <v>54990</v>
      </c>
      <c r="T68" s="109"/>
      <c r="U68" s="356" t="s">
        <v>385</v>
      </c>
      <c r="V68" s="356"/>
      <c r="W68" s="100" t="s">
        <v>16</v>
      </c>
      <c r="X68" s="295">
        <v>2954</v>
      </c>
      <c r="Y68" s="295">
        <v>2633</v>
      </c>
      <c r="Z68" s="295">
        <v>2509</v>
      </c>
      <c r="AA68" s="295">
        <v>2199</v>
      </c>
      <c r="AB68" s="295">
        <v>5686</v>
      </c>
      <c r="AC68" s="295">
        <v>4482</v>
      </c>
      <c r="AD68" s="295">
        <v>5787</v>
      </c>
      <c r="AE68" s="295">
        <v>4652</v>
      </c>
      <c r="AF68" s="295">
        <v>2264</v>
      </c>
      <c r="AG68" s="295">
        <v>2332</v>
      </c>
      <c r="AH68" s="295">
        <v>3304</v>
      </c>
      <c r="AI68" s="295">
        <v>4679</v>
      </c>
      <c r="AJ68" s="295">
        <v>4178</v>
      </c>
      <c r="AK68" s="295">
        <v>5402</v>
      </c>
      <c r="AL68" s="295">
        <v>3123</v>
      </c>
      <c r="AM68" s="126">
        <v>56184</v>
      </c>
    </row>
    <row r="69" spans="1:39" ht="16.5" customHeight="1" x14ac:dyDescent="0.35">
      <c r="A69" s="356" t="s">
        <v>327</v>
      </c>
      <c r="B69" s="356"/>
      <c r="C69" s="100" t="s">
        <v>16</v>
      </c>
      <c r="D69" s="295">
        <v>6</v>
      </c>
      <c r="E69" s="295">
        <v>5</v>
      </c>
      <c r="F69" s="295">
        <v>-18</v>
      </c>
      <c r="G69" s="295">
        <v>-15</v>
      </c>
      <c r="H69" s="295">
        <v>12</v>
      </c>
      <c r="I69" s="295">
        <v>-10</v>
      </c>
      <c r="J69" s="295">
        <v>4</v>
      </c>
      <c r="K69" s="295">
        <v>19</v>
      </c>
      <c r="L69" s="295">
        <v>5</v>
      </c>
      <c r="M69" s="295">
        <v>-10</v>
      </c>
      <c r="N69" s="295">
        <v>-11</v>
      </c>
      <c r="O69" s="295">
        <v>23</v>
      </c>
      <c r="P69" s="295">
        <v>-1</v>
      </c>
      <c r="Q69" s="295">
        <v>33</v>
      </c>
      <c r="R69" s="295">
        <v>2</v>
      </c>
      <c r="S69" s="126">
        <f>SUM(D69:R69)</f>
        <v>44</v>
      </c>
      <c r="T69" s="109"/>
      <c r="U69" s="356" t="s">
        <v>386</v>
      </c>
      <c r="V69" s="356"/>
      <c r="W69" s="100" t="s">
        <v>16</v>
      </c>
      <c r="X69" s="295">
        <v>19</v>
      </c>
      <c r="Y69" s="295">
        <v>6</v>
      </c>
      <c r="Z69" s="295">
        <v>-13</v>
      </c>
      <c r="AA69" s="295">
        <v>-26</v>
      </c>
      <c r="AB69" s="295">
        <v>19</v>
      </c>
      <c r="AC69" s="295">
        <v>-9</v>
      </c>
      <c r="AD69" s="295">
        <v>-2</v>
      </c>
      <c r="AE69" s="295">
        <v>16</v>
      </c>
      <c r="AF69" s="295">
        <v>7</v>
      </c>
      <c r="AG69" s="295">
        <v>-1</v>
      </c>
      <c r="AH69" s="295">
        <v>-10</v>
      </c>
      <c r="AI69" s="295">
        <v>11</v>
      </c>
      <c r="AJ69" s="295">
        <v>4</v>
      </c>
      <c r="AK69" s="295">
        <v>19</v>
      </c>
      <c r="AL69" s="295">
        <v>2</v>
      </c>
      <c r="AM69" s="126">
        <v>42</v>
      </c>
    </row>
    <row r="70" spans="1:39" ht="16.5" customHeight="1" x14ac:dyDescent="0.35">
      <c r="A70" s="356" t="s">
        <v>328</v>
      </c>
      <c r="B70" s="356"/>
      <c r="C70" s="100" t="s">
        <v>16</v>
      </c>
      <c r="D70" s="129">
        <f>'Tabell 4.2-4.4 DOK32021'!D30</f>
        <v>1.4755253953268475</v>
      </c>
      <c r="E70" s="129">
        <f>'Tabell 4.2-4.4 DOK32021'!E30</f>
        <v>1.5690325681933137</v>
      </c>
      <c r="F70" s="129">
        <f>'Tabell 4.2-4.4 DOK32021'!F30</f>
        <v>1.6747776625536606</v>
      </c>
      <c r="G70" s="129">
        <f>'Tabell 4.2-4.4 DOK32021'!G30</f>
        <v>1.1446029672256948</v>
      </c>
      <c r="H70" s="129">
        <f>'Tabell 4.2-4.4 DOK32021'!H30</f>
        <v>0.82585125227838008</v>
      </c>
      <c r="I70" s="129">
        <f>'Tabell 4.2-4.4 DOK32021'!I30</f>
        <v>0.7457810412846434</v>
      </c>
      <c r="J70" s="129">
        <f>'Tabell 4.2-4.4 DOK32021'!J30</f>
        <v>0.67925516653511409</v>
      </c>
      <c r="K70" s="129">
        <f>'Tabell 4.2-4.4 DOK32021'!K30</f>
        <v>0.67183304935413446</v>
      </c>
      <c r="L70" s="129">
        <f>'Tabell 4.2-4.4 DOK32021'!L30</f>
        <v>1.1376555285698728</v>
      </c>
      <c r="M70" s="129">
        <f>'Tabell 4.2-4.4 DOK32021'!M30</f>
        <v>1.3473683848938227</v>
      </c>
      <c r="N70" s="129">
        <f>'Tabell 4.2-4.4 DOK32021'!N30</f>
        <v>1.0354571814276008</v>
      </c>
      <c r="O70" s="129">
        <f>'Tabell 4.2-4.4 DOK32021'!O30</f>
        <v>1.1243780267173493</v>
      </c>
      <c r="P70" s="129">
        <f>'Tabell 4.2-4.4 DOK32021'!P30</f>
        <v>0.95649578986348249</v>
      </c>
      <c r="Q70" s="129">
        <f>'Tabell 4.2-4.4 DOK32021'!Q30</f>
        <v>0.78149127045197664</v>
      </c>
      <c r="R70" s="129">
        <f>'Tabell 4.2-4.4 DOK32021'!R30</f>
        <v>0.92743960091623456</v>
      </c>
      <c r="S70" s="124">
        <v>1</v>
      </c>
      <c r="U70" s="356" t="s">
        <v>387</v>
      </c>
      <c r="V70" s="356"/>
      <c r="W70" s="100" t="s">
        <v>16</v>
      </c>
      <c r="X70" s="129">
        <v>1.5253261361785513</v>
      </c>
      <c r="Y70" s="129">
        <v>1.5344345161756598</v>
      </c>
      <c r="Z70" s="129">
        <v>1.661313005931961</v>
      </c>
      <c r="AA70" s="129">
        <v>1.1272497259803504</v>
      </c>
      <c r="AB70" s="129">
        <v>0.85044167415487881</v>
      </c>
      <c r="AC70" s="129">
        <v>0.72419240459233092</v>
      </c>
      <c r="AD70" s="129">
        <v>0.66633759701517647</v>
      </c>
      <c r="AE70" s="129">
        <v>0.65526309034310637</v>
      </c>
      <c r="AF70" s="129">
        <v>1.093277190901691</v>
      </c>
      <c r="AG70" s="129">
        <v>1.3573714359021616</v>
      </c>
      <c r="AH70" s="129">
        <v>1.0467928790420844</v>
      </c>
      <c r="AI70" s="129">
        <v>1.1304812798803567</v>
      </c>
      <c r="AJ70" s="129">
        <v>0.96733738299057137</v>
      </c>
      <c r="AK70" s="129">
        <v>0.78477013817937846</v>
      </c>
      <c r="AL70" s="129">
        <v>0.94541480672120237</v>
      </c>
      <c r="AM70" s="124">
        <v>1</v>
      </c>
    </row>
    <row r="71" spans="1:39" ht="16.5" customHeight="1" x14ac:dyDescent="0.35">
      <c r="A71" s="356" t="s">
        <v>105</v>
      </c>
      <c r="B71" s="356"/>
      <c r="C71" s="100">
        <v>3.7999999999999999E-2</v>
      </c>
      <c r="D71" s="295">
        <f>D72+D73</f>
        <v>1682</v>
      </c>
      <c r="E71" s="295">
        <f t="shared" ref="E71:R71" si="29">E72+E73</f>
        <v>1548</v>
      </c>
      <c r="F71" s="295">
        <f t="shared" si="29"/>
        <v>1482</v>
      </c>
      <c r="G71" s="295">
        <f t="shared" si="29"/>
        <v>1406</v>
      </c>
      <c r="H71" s="295">
        <f t="shared" si="29"/>
        <v>2829</v>
      </c>
      <c r="I71" s="295">
        <f t="shared" si="29"/>
        <v>1702</v>
      </c>
      <c r="J71" s="295">
        <f t="shared" si="29"/>
        <v>2047</v>
      </c>
      <c r="K71" s="295">
        <f t="shared" si="29"/>
        <v>1747</v>
      </c>
      <c r="L71" s="295">
        <f t="shared" si="29"/>
        <v>1096</v>
      </c>
      <c r="M71" s="295">
        <f t="shared" si="29"/>
        <v>1207</v>
      </c>
      <c r="N71" s="295">
        <f t="shared" si="29"/>
        <v>1385</v>
      </c>
      <c r="O71" s="295">
        <f t="shared" si="29"/>
        <v>2224</v>
      </c>
      <c r="P71" s="295">
        <f t="shared" si="29"/>
        <v>1958</v>
      </c>
      <c r="Q71" s="295">
        <f t="shared" si="29"/>
        <v>2138</v>
      </c>
      <c r="R71" s="295">
        <f t="shared" si="29"/>
        <v>1257</v>
      </c>
      <c r="S71" s="126">
        <f>SUM(D71:R71)</f>
        <v>25708</v>
      </c>
      <c r="U71" s="356" t="s">
        <v>105</v>
      </c>
      <c r="V71" s="356"/>
      <c r="W71" s="100">
        <v>3.7999999999999999E-2</v>
      </c>
      <c r="X71" s="295">
        <v>1768</v>
      </c>
      <c r="Y71" s="295">
        <v>1614</v>
      </c>
      <c r="Z71" s="295">
        <v>1563</v>
      </c>
      <c r="AA71" s="295">
        <v>1423</v>
      </c>
      <c r="AB71" s="295">
        <v>2890</v>
      </c>
      <c r="AC71" s="295">
        <v>1773</v>
      </c>
      <c r="AD71" s="295">
        <v>2095</v>
      </c>
      <c r="AE71" s="295">
        <v>1811</v>
      </c>
      <c r="AF71" s="295">
        <v>1112</v>
      </c>
      <c r="AG71" s="295">
        <v>1221</v>
      </c>
      <c r="AH71" s="295">
        <v>1396</v>
      </c>
      <c r="AI71" s="295">
        <v>2249</v>
      </c>
      <c r="AJ71" s="295">
        <v>2045</v>
      </c>
      <c r="AK71" s="295">
        <v>2177</v>
      </c>
      <c r="AL71" s="295">
        <v>1325</v>
      </c>
      <c r="AM71" s="126">
        <v>26462</v>
      </c>
    </row>
    <row r="72" spans="1:39" ht="16.5" customHeight="1" x14ac:dyDescent="0.35">
      <c r="A72" s="356" t="s">
        <v>329</v>
      </c>
      <c r="B72" s="356"/>
      <c r="C72" s="100" t="s">
        <v>16</v>
      </c>
      <c r="D72" s="295">
        <v>1676</v>
      </c>
      <c r="E72" s="295">
        <v>1543</v>
      </c>
      <c r="F72" s="295">
        <v>1500</v>
      </c>
      <c r="G72" s="295">
        <v>1421</v>
      </c>
      <c r="H72" s="295">
        <v>2817</v>
      </c>
      <c r="I72" s="295">
        <v>1712</v>
      </c>
      <c r="J72" s="295">
        <v>2043</v>
      </c>
      <c r="K72" s="295">
        <v>1728</v>
      </c>
      <c r="L72" s="295">
        <v>1091</v>
      </c>
      <c r="M72" s="295">
        <v>1217</v>
      </c>
      <c r="N72" s="295">
        <v>1396</v>
      </c>
      <c r="O72" s="295">
        <v>2201</v>
      </c>
      <c r="P72" s="295">
        <v>1959</v>
      </c>
      <c r="Q72" s="295">
        <v>2105</v>
      </c>
      <c r="R72" s="295">
        <v>1255</v>
      </c>
      <c r="S72" s="126">
        <f>SUM(D72:R72)</f>
        <v>25664</v>
      </c>
      <c r="U72" s="356" t="s">
        <v>388</v>
      </c>
      <c r="V72" s="356"/>
      <c r="W72" s="100" t="s">
        <v>16</v>
      </c>
      <c r="X72" s="295">
        <v>1749</v>
      </c>
      <c r="Y72" s="295">
        <v>1608</v>
      </c>
      <c r="Z72" s="295">
        <v>1576</v>
      </c>
      <c r="AA72" s="295">
        <v>1449</v>
      </c>
      <c r="AB72" s="295">
        <v>2871</v>
      </c>
      <c r="AC72" s="295">
        <v>1782</v>
      </c>
      <c r="AD72" s="295">
        <v>2097</v>
      </c>
      <c r="AE72" s="295">
        <v>1795</v>
      </c>
      <c r="AF72" s="295">
        <v>1105</v>
      </c>
      <c r="AG72" s="295">
        <v>1222</v>
      </c>
      <c r="AH72" s="295">
        <v>1406</v>
      </c>
      <c r="AI72" s="295">
        <v>2238</v>
      </c>
      <c r="AJ72" s="295">
        <v>2041</v>
      </c>
      <c r="AK72" s="295">
        <v>2158</v>
      </c>
      <c r="AL72" s="295">
        <v>1323</v>
      </c>
      <c r="AM72" s="126">
        <v>26420</v>
      </c>
    </row>
    <row r="73" spans="1:39" ht="16.5" customHeight="1" x14ac:dyDescent="0.35">
      <c r="A73" s="356" t="s">
        <v>330</v>
      </c>
      <c r="B73" s="356"/>
      <c r="C73" s="100" t="s">
        <v>16</v>
      </c>
      <c r="D73" s="295">
        <v>6</v>
      </c>
      <c r="E73" s="295">
        <v>5</v>
      </c>
      <c r="F73" s="295">
        <v>-18</v>
      </c>
      <c r="G73" s="295">
        <v>-15</v>
      </c>
      <c r="H73" s="295">
        <v>12</v>
      </c>
      <c r="I73" s="295">
        <v>-10</v>
      </c>
      <c r="J73" s="295">
        <v>4</v>
      </c>
      <c r="K73" s="295">
        <v>19</v>
      </c>
      <c r="L73" s="295">
        <v>5</v>
      </c>
      <c r="M73" s="295">
        <v>-10</v>
      </c>
      <c r="N73" s="295">
        <v>-11</v>
      </c>
      <c r="O73" s="295">
        <v>23</v>
      </c>
      <c r="P73" s="295">
        <v>-1</v>
      </c>
      <c r="Q73" s="295">
        <v>33</v>
      </c>
      <c r="R73" s="295">
        <v>2</v>
      </c>
      <c r="S73" s="126">
        <f>S69</f>
        <v>44</v>
      </c>
      <c r="U73" s="356" t="s">
        <v>389</v>
      </c>
      <c r="V73" s="356"/>
      <c r="W73" s="100" t="s">
        <v>16</v>
      </c>
      <c r="X73" s="295">
        <v>19</v>
      </c>
      <c r="Y73" s="295">
        <v>6</v>
      </c>
      <c r="Z73" s="295">
        <v>-13</v>
      </c>
      <c r="AA73" s="295">
        <v>-26</v>
      </c>
      <c r="AB73" s="295">
        <v>19</v>
      </c>
      <c r="AC73" s="295">
        <v>-9</v>
      </c>
      <c r="AD73" s="295">
        <v>-2</v>
      </c>
      <c r="AE73" s="295">
        <v>16</v>
      </c>
      <c r="AF73" s="295">
        <v>7</v>
      </c>
      <c r="AG73" s="295">
        <v>-1</v>
      </c>
      <c r="AH73" s="295">
        <v>-10</v>
      </c>
      <c r="AI73" s="295">
        <v>11</v>
      </c>
      <c r="AJ73" s="295">
        <v>4</v>
      </c>
      <c r="AK73" s="295">
        <v>19</v>
      </c>
      <c r="AL73" s="295">
        <v>2</v>
      </c>
      <c r="AM73" s="126">
        <v>42</v>
      </c>
    </row>
    <row r="74" spans="1:39" ht="16.5" customHeight="1" x14ac:dyDescent="0.35">
      <c r="A74" s="356" t="s">
        <v>106</v>
      </c>
      <c r="B74" s="356"/>
      <c r="C74" s="100">
        <v>0.13300000000000001</v>
      </c>
      <c r="D74" s="130">
        <v>545</v>
      </c>
      <c r="E74" s="130">
        <v>482</v>
      </c>
      <c r="F74" s="130">
        <v>498</v>
      </c>
      <c r="G74" s="130">
        <v>548</v>
      </c>
      <c r="H74" s="130">
        <v>1636</v>
      </c>
      <c r="I74" s="130">
        <v>1294</v>
      </c>
      <c r="J74" s="130">
        <v>1666</v>
      </c>
      <c r="K74" s="130">
        <v>1523</v>
      </c>
      <c r="L74" s="130">
        <v>773</v>
      </c>
      <c r="M74" s="130">
        <v>782</v>
      </c>
      <c r="N74" s="130">
        <v>973</v>
      </c>
      <c r="O74" s="130">
        <v>1285</v>
      </c>
      <c r="P74" s="130">
        <v>2071</v>
      </c>
      <c r="Q74" s="130">
        <v>1820</v>
      </c>
      <c r="R74" s="130">
        <v>563</v>
      </c>
      <c r="S74" s="126">
        <f t="shared" ref="S74:S87" si="30">SUM(D74:R74)</f>
        <v>16459</v>
      </c>
      <c r="U74" s="356" t="s">
        <v>106</v>
      </c>
      <c r="V74" s="356"/>
      <c r="W74" s="100">
        <v>0.13300000000000001</v>
      </c>
      <c r="X74" s="130">
        <v>597</v>
      </c>
      <c r="Y74" s="130">
        <v>527</v>
      </c>
      <c r="Z74" s="130">
        <v>508</v>
      </c>
      <c r="AA74" s="130">
        <v>585</v>
      </c>
      <c r="AB74" s="130">
        <v>1732</v>
      </c>
      <c r="AC74" s="130">
        <v>1338</v>
      </c>
      <c r="AD74" s="130">
        <v>1731</v>
      </c>
      <c r="AE74" s="130">
        <v>1497</v>
      </c>
      <c r="AF74" s="130">
        <v>766</v>
      </c>
      <c r="AG74" s="130">
        <v>767</v>
      </c>
      <c r="AH74" s="130">
        <v>1019</v>
      </c>
      <c r="AI74" s="130">
        <v>1291</v>
      </c>
      <c r="AJ74" s="130">
        <v>1980</v>
      </c>
      <c r="AK74" s="130">
        <v>1845</v>
      </c>
      <c r="AL74" s="130">
        <v>588</v>
      </c>
      <c r="AM74" s="126">
        <v>16771</v>
      </c>
    </row>
    <row r="75" spans="1:39" ht="16.5" customHeight="1" x14ac:dyDescent="0.35">
      <c r="A75" s="356" t="s">
        <v>331</v>
      </c>
      <c r="B75" s="356"/>
      <c r="C75" s="100" t="s">
        <v>16</v>
      </c>
      <c r="D75" s="295">
        <v>525</v>
      </c>
      <c r="E75" s="295">
        <v>484</v>
      </c>
      <c r="F75" s="295">
        <v>505</v>
      </c>
      <c r="G75" s="295">
        <v>588</v>
      </c>
      <c r="H75" s="295">
        <v>1628</v>
      </c>
      <c r="I75" s="295">
        <v>1319</v>
      </c>
      <c r="J75" s="295">
        <v>1657</v>
      </c>
      <c r="K75" s="295">
        <v>1506</v>
      </c>
      <c r="L75" s="295">
        <v>743</v>
      </c>
      <c r="M75" s="295">
        <v>822</v>
      </c>
      <c r="N75" s="295">
        <v>983</v>
      </c>
      <c r="O75" s="295">
        <v>1287</v>
      </c>
      <c r="P75" s="295">
        <v>2051</v>
      </c>
      <c r="Q75" s="295">
        <v>1786</v>
      </c>
      <c r="R75" s="295">
        <v>560</v>
      </c>
      <c r="S75" s="126">
        <f t="shared" si="30"/>
        <v>16444</v>
      </c>
      <c r="T75" s="109"/>
      <c r="U75" s="356" t="s">
        <v>390</v>
      </c>
      <c r="V75" s="356"/>
      <c r="W75" s="100" t="s">
        <v>16</v>
      </c>
      <c r="X75" s="295">
        <v>570</v>
      </c>
      <c r="Y75" s="295">
        <v>529</v>
      </c>
      <c r="Z75" s="295">
        <v>519</v>
      </c>
      <c r="AA75" s="295">
        <v>615</v>
      </c>
      <c r="AB75" s="295">
        <v>1727</v>
      </c>
      <c r="AC75" s="295">
        <v>1358</v>
      </c>
      <c r="AD75" s="295">
        <v>1722</v>
      </c>
      <c r="AE75" s="295">
        <v>1490</v>
      </c>
      <c r="AF75" s="295">
        <v>742</v>
      </c>
      <c r="AG75" s="295">
        <v>807</v>
      </c>
      <c r="AH75" s="295">
        <v>1026</v>
      </c>
      <c r="AI75" s="295">
        <v>1294</v>
      </c>
      <c r="AJ75" s="295">
        <v>1949</v>
      </c>
      <c r="AK75" s="295">
        <v>1816</v>
      </c>
      <c r="AL75" s="295">
        <v>591</v>
      </c>
      <c r="AM75" s="126">
        <v>16755</v>
      </c>
    </row>
    <row r="76" spans="1:39" ht="16.5" customHeight="1" x14ac:dyDescent="0.35">
      <c r="A76" s="356" t="s">
        <v>332</v>
      </c>
      <c r="B76" s="356"/>
      <c r="C76" s="100" t="s">
        <v>16</v>
      </c>
      <c r="D76" s="295">
        <v>20</v>
      </c>
      <c r="E76" s="295">
        <v>-2</v>
      </c>
      <c r="F76" s="295">
        <v>-7</v>
      </c>
      <c r="G76" s="295">
        <v>-40</v>
      </c>
      <c r="H76" s="295">
        <v>8</v>
      </c>
      <c r="I76" s="295">
        <v>-25</v>
      </c>
      <c r="J76" s="295">
        <v>9</v>
      </c>
      <c r="K76" s="295">
        <v>17</v>
      </c>
      <c r="L76" s="295">
        <v>30</v>
      </c>
      <c r="M76" s="295">
        <v>-40</v>
      </c>
      <c r="N76" s="295">
        <v>-10</v>
      </c>
      <c r="O76" s="295">
        <v>-2</v>
      </c>
      <c r="P76" s="295">
        <v>20</v>
      </c>
      <c r="Q76" s="295">
        <v>34</v>
      </c>
      <c r="R76" s="295">
        <v>3</v>
      </c>
      <c r="S76" s="126">
        <f t="shared" si="30"/>
        <v>15</v>
      </c>
      <c r="T76" s="109"/>
      <c r="U76" s="356" t="s">
        <v>391</v>
      </c>
      <c r="V76" s="356"/>
      <c r="W76" s="100" t="s">
        <v>16</v>
      </c>
      <c r="X76" s="295">
        <v>27</v>
      </c>
      <c r="Y76" s="295">
        <v>-2</v>
      </c>
      <c r="Z76" s="295">
        <v>-11</v>
      </c>
      <c r="AA76" s="295">
        <v>-30</v>
      </c>
      <c r="AB76" s="295">
        <v>5</v>
      </c>
      <c r="AC76" s="295">
        <v>-20</v>
      </c>
      <c r="AD76" s="295">
        <v>9</v>
      </c>
      <c r="AE76" s="295">
        <v>7</v>
      </c>
      <c r="AF76" s="295">
        <v>24</v>
      </c>
      <c r="AG76" s="295">
        <v>-40</v>
      </c>
      <c r="AH76" s="295">
        <v>-7</v>
      </c>
      <c r="AI76" s="295">
        <v>-3</v>
      </c>
      <c r="AJ76" s="295">
        <v>31</v>
      </c>
      <c r="AK76" s="295">
        <v>29</v>
      </c>
      <c r="AL76" s="295">
        <v>-3</v>
      </c>
      <c r="AM76" s="126">
        <v>16</v>
      </c>
    </row>
    <row r="77" spans="1:39" ht="16.5" customHeight="1" x14ac:dyDescent="0.35">
      <c r="A77" s="356" t="s">
        <v>107</v>
      </c>
      <c r="B77" s="356"/>
      <c r="C77" s="100">
        <v>7.3999999999999996E-2</v>
      </c>
      <c r="D77" s="130">
        <f>D78+D79</f>
        <v>383</v>
      </c>
      <c r="E77" s="130">
        <f t="shared" ref="E77:R77" si="31">E78+E79</f>
        <v>350</v>
      </c>
      <c r="F77" s="130">
        <f t="shared" si="31"/>
        <v>397</v>
      </c>
      <c r="G77" s="130">
        <f t="shared" si="31"/>
        <v>374</v>
      </c>
      <c r="H77" s="130">
        <f t="shared" si="31"/>
        <v>1049</v>
      </c>
      <c r="I77" s="130">
        <f t="shared" si="31"/>
        <v>727</v>
      </c>
      <c r="J77" s="130">
        <f t="shared" si="31"/>
        <v>931</v>
      </c>
      <c r="K77" s="130">
        <f t="shared" si="31"/>
        <v>847</v>
      </c>
      <c r="L77" s="130">
        <f t="shared" si="31"/>
        <v>517</v>
      </c>
      <c r="M77" s="130">
        <f t="shared" si="31"/>
        <v>520</v>
      </c>
      <c r="N77" s="130">
        <f t="shared" si="31"/>
        <v>569</v>
      </c>
      <c r="O77" s="130">
        <f t="shared" si="31"/>
        <v>853</v>
      </c>
      <c r="P77" s="130">
        <f t="shared" si="31"/>
        <v>1337</v>
      </c>
      <c r="Q77" s="130">
        <f t="shared" si="31"/>
        <v>1048</v>
      </c>
      <c r="R77" s="130">
        <f t="shared" si="31"/>
        <v>335</v>
      </c>
      <c r="S77" s="126">
        <f t="shared" si="30"/>
        <v>10237</v>
      </c>
      <c r="T77" s="109"/>
      <c r="U77" s="356" t="s">
        <v>107</v>
      </c>
      <c r="V77" s="356"/>
      <c r="W77" s="100">
        <v>7.3999999999999996E-2</v>
      </c>
      <c r="X77" s="130">
        <v>425</v>
      </c>
      <c r="Y77" s="130">
        <v>373</v>
      </c>
      <c r="Z77" s="130">
        <v>408</v>
      </c>
      <c r="AA77" s="130">
        <v>402</v>
      </c>
      <c r="AB77" s="130">
        <v>1082</v>
      </c>
      <c r="AC77" s="130">
        <v>747</v>
      </c>
      <c r="AD77" s="130">
        <v>944</v>
      </c>
      <c r="AE77" s="130">
        <v>839</v>
      </c>
      <c r="AF77" s="130">
        <v>511</v>
      </c>
      <c r="AG77" s="130">
        <v>531</v>
      </c>
      <c r="AH77" s="130">
        <v>585</v>
      </c>
      <c r="AI77" s="130">
        <v>824</v>
      </c>
      <c r="AJ77" s="130">
        <v>1264</v>
      </c>
      <c r="AK77" s="130">
        <v>1058</v>
      </c>
      <c r="AL77" s="130">
        <v>339</v>
      </c>
      <c r="AM77" s="126">
        <v>10332</v>
      </c>
    </row>
    <row r="78" spans="1:39" ht="16.5" customHeight="1" x14ac:dyDescent="0.35">
      <c r="A78" s="356" t="s">
        <v>333</v>
      </c>
      <c r="B78" s="356"/>
      <c r="C78" s="100" t="s">
        <v>16</v>
      </c>
      <c r="D78" s="130">
        <v>363</v>
      </c>
      <c r="E78" s="130">
        <v>352</v>
      </c>
      <c r="F78" s="130">
        <v>404</v>
      </c>
      <c r="G78" s="130">
        <v>414</v>
      </c>
      <c r="H78" s="130">
        <v>1041</v>
      </c>
      <c r="I78" s="130">
        <v>752</v>
      </c>
      <c r="J78" s="130">
        <v>922</v>
      </c>
      <c r="K78" s="130">
        <v>830</v>
      </c>
      <c r="L78" s="130">
        <v>487</v>
      </c>
      <c r="M78" s="130">
        <v>560</v>
      </c>
      <c r="N78" s="130">
        <v>579</v>
      </c>
      <c r="O78" s="130">
        <v>855</v>
      </c>
      <c r="P78" s="130">
        <v>1317</v>
      </c>
      <c r="Q78" s="130">
        <v>1014</v>
      </c>
      <c r="R78" s="130">
        <v>332</v>
      </c>
      <c r="S78" s="126">
        <f t="shared" si="30"/>
        <v>10222</v>
      </c>
      <c r="U78" s="356" t="s">
        <v>392</v>
      </c>
      <c r="V78" s="356"/>
      <c r="W78" s="100" t="s">
        <v>16</v>
      </c>
      <c r="X78" s="130">
        <v>398</v>
      </c>
      <c r="Y78" s="130">
        <v>375</v>
      </c>
      <c r="Z78" s="130">
        <v>419</v>
      </c>
      <c r="AA78" s="130">
        <v>432</v>
      </c>
      <c r="AB78" s="130">
        <v>1077</v>
      </c>
      <c r="AC78" s="130">
        <v>767</v>
      </c>
      <c r="AD78" s="130">
        <v>935</v>
      </c>
      <c r="AE78" s="130">
        <v>832</v>
      </c>
      <c r="AF78" s="130">
        <v>487</v>
      </c>
      <c r="AG78" s="130">
        <v>571</v>
      </c>
      <c r="AH78" s="130">
        <v>592</v>
      </c>
      <c r="AI78" s="130">
        <v>827</v>
      </c>
      <c r="AJ78" s="130">
        <v>1233</v>
      </c>
      <c r="AK78" s="130">
        <v>1029</v>
      </c>
      <c r="AL78" s="130">
        <v>342</v>
      </c>
      <c r="AM78" s="126">
        <v>10316</v>
      </c>
    </row>
    <row r="79" spans="1:39" ht="16.5" customHeight="1" x14ac:dyDescent="0.35">
      <c r="A79" s="356" t="s">
        <v>334</v>
      </c>
      <c r="B79" s="356"/>
      <c r="C79" s="100" t="s">
        <v>16</v>
      </c>
      <c r="D79" s="295">
        <v>20</v>
      </c>
      <c r="E79" s="295">
        <v>-2</v>
      </c>
      <c r="F79" s="295">
        <v>-7</v>
      </c>
      <c r="G79" s="295">
        <v>-40</v>
      </c>
      <c r="H79" s="295">
        <v>8</v>
      </c>
      <c r="I79" s="295">
        <v>-25</v>
      </c>
      <c r="J79" s="295">
        <v>9</v>
      </c>
      <c r="K79" s="295">
        <v>17</v>
      </c>
      <c r="L79" s="295">
        <v>30</v>
      </c>
      <c r="M79" s="295">
        <v>-40</v>
      </c>
      <c r="N79" s="295">
        <v>-10</v>
      </c>
      <c r="O79" s="295">
        <v>-2</v>
      </c>
      <c r="P79" s="295">
        <v>20</v>
      </c>
      <c r="Q79" s="295">
        <v>34</v>
      </c>
      <c r="R79" s="295">
        <v>3</v>
      </c>
      <c r="S79" s="126">
        <f t="shared" si="30"/>
        <v>15</v>
      </c>
      <c r="U79" s="356" t="s">
        <v>393</v>
      </c>
      <c r="V79" s="356"/>
      <c r="W79" s="100" t="s">
        <v>16</v>
      </c>
      <c r="X79" s="295">
        <v>27</v>
      </c>
      <c r="Y79" s="295">
        <v>-2</v>
      </c>
      <c r="Z79" s="295">
        <v>-11</v>
      </c>
      <c r="AA79" s="295">
        <v>-30</v>
      </c>
      <c r="AB79" s="295">
        <v>5</v>
      </c>
      <c r="AC79" s="295">
        <v>-20</v>
      </c>
      <c r="AD79" s="295">
        <v>9</v>
      </c>
      <c r="AE79" s="295">
        <v>7</v>
      </c>
      <c r="AF79" s="295">
        <v>24</v>
      </c>
      <c r="AG79" s="295">
        <v>-40</v>
      </c>
      <c r="AH79" s="295">
        <v>-7</v>
      </c>
      <c r="AI79" s="295">
        <v>-3</v>
      </c>
      <c r="AJ79" s="295">
        <v>31</v>
      </c>
      <c r="AK79" s="295">
        <v>29</v>
      </c>
      <c r="AL79" s="295">
        <v>-3</v>
      </c>
      <c r="AM79" s="126">
        <v>16</v>
      </c>
    </row>
    <row r="80" spans="1:39" ht="16.5" customHeight="1" x14ac:dyDescent="0.35">
      <c r="A80" s="356" t="s">
        <v>108</v>
      </c>
      <c r="B80" s="356"/>
      <c r="C80" s="100">
        <v>0.16500000000000001</v>
      </c>
      <c r="D80" s="295">
        <f>D81+D82</f>
        <v>178</v>
      </c>
      <c r="E80" s="295">
        <f t="shared" ref="E80:R80" si="32">E81+E82</f>
        <v>172</v>
      </c>
      <c r="F80" s="295">
        <f t="shared" si="32"/>
        <v>161</v>
      </c>
      <c r="G80" s="295">
        <f t="shared" si="32"/>
        <v>173</v>
      </c>
      <c r="H80" s="295">
        <f t="shared" si="32"/>
        <v>444</v>
      </c>
      <c r="I80" s="295">
        <f t="shared" si="32"/>
        <v>395</v>
      </c>
      <c r="J80" s="295">
        <f t="shared" si="32"/>
        <v>496</v>
      </c>
      <c r="K80" s="295">
        <f t="shared" si="32"/>
        <v>462</v>
      </c>
      <c r="L80" s="295">
        <f t="shared" si="32"/>
        <v>280</v>
      </c>
      <c r="M80" s="295">
        <f t="shared" si="32"/>
        <v>206</v>
      </c>
      <c r="N80" s="295">
        <f t="shared" si="32"/>
        <v>184</v>
      </c>
      <c r="O80" s="295">
        <f t="shared" si="32"/>
        <v>327</v>
      </c>
      <c r="P80" s="295">
        <f t="shared" si="32"/>
        <v>614</v>
      </c>
      <c r="Q80" s="295">
        <f t="shared" si="32"/>
        <v>641</v>
      </c>
      <c r="R80" s="295">
        <f t="shared" si="32"/>
        <v>123</v>
      </c>
      <c r="S80" s="126">
        <f t="shared" si="30"/>
        <v>4856</v>
      </c>
      <c r="U80" s="356" t="s">
        <v>108</v>
      </c>
      <c r="V80" s="356"/>
      <c r="W80" s="100">
        <v>0.16500000000000001</v>
      </c>
      <c r="X80" s="295">
        <v>178</v>
      </c>
      <c r="Y80" s="295">
        <v>149</v>
      </c>
      <c r="Z80" s="295">
        <v>151</v>
      </c>
      <c r="AA80" s="295">
        <v>159</v>
      </c>
      <c r="AB80" s="295">
        <v>468</v>
      </c>
      <c r="AC80" s="295">
        <v>404</v>
      </c>
      <c r="AD80" s="295">
        <v>518</v>
      </c>
      <c r="AE80" s="295">
        <v>464</v>
      </c>
      <c r="AF80" s="295">
        <v>267</v>
      </c>
      <c r="AG80" s="295">
        <v>205</v>
      </c>
      <c r="AH80" s="295">
        <v>186</v>
      </c>
      <c r="AI80" s="295">
        <v>338</v>
      </c>
      <c r="AJ80" s="295">
        <v>654</v>
      </c>
      <c r="AK80" s="295">
        <v>641</v>
      </c>
      <c r="AL80" s="295">
        <v>136</v>
      </c>
      <c r="AM80" s="126">
        <v>4918</v>
      </c>
    </row>
    <row r="81" spans="1:39" ht="16.5" customHeight="1" x14ac:dyDescent="0.35">
      <c r="A81" s="356" t="s">
        <v>335</v>
      </c>
      <c r="B81" s="356"/>
      <c r="C81" s="100" t="s">
        <v>16</v>
      </c>
      <c r="D81" s="295">
        <v>162</v>
      </c>
      <c r="E81" s="295">
        <v>189</v>
      </c>
      <c r="F81" s="295">
        <v>172</v>
      </c>
      <c r="G81" s="295">
        <v>213</v>
      </c>
      <c r="H81" s="295">
        <v>441</v>
      </c>
      <c r="I81" s="295">
        <v>429</v>
      </c>
      <c r="J81" s="295">
        <v>491</v>
      </c>
      <c r="K81" s="295">
        <v>445</v>
      </c>
      <c r="L81" s="295">
        <v>246</v>
      </c>
      <c r="M81" s="295">
        <v>238</v>
      </c>
      <c r="N81" s="295">
        <v>220</v>
      </c>
      <c r="O81" s="295">
        <v>320</v>
      </c>
      <c r="P81" s="295">
        <v>562</v>
      </c>
      <c r="Q81" s="295">
        <v>593</v>
      </c>
      <c r="R81" s="295">
        <v>130</v>
      </c>
      <c r="S81" s="126">
        <f t="shared" si="30"/>
        <v>4851</v>
      </c>
      <c r="U81" s="356" t="s">
        <v>394</v>
      </c>
      <c r="V81" s="356"/>
      <c r="W81" s="100" t="s">
        <v>16</v>
      </c>
      <c r="X81" s="295">
        <v>154</v>
      </c>
      <c r="Y81" s="295">
        <v>164</v>
      </c>
      <c r="Z81" s="295">
        <v>169</v>
      </c>
      <c r="AA81" s="295">
        <v>193</v>
      </c>
      <c r="AB81" s="295">
        <v>451</v>
      </c>
      <c r="AC81" s="295">
        <v>437</v>
      </c>
      <c r="AD81" s="295">
        <v>509</v>
      </c>
      <c r="AE81" s="295">
        <v>466</v>
      </c>
      <c r="AF81" s="295">
        <v>237</v>
      </c>
      <c r="AG81" s="295">
        <v>237</v>
      </c>
      <c r="AH81" s="295">
        <v>207</v>
      </c>
      <c r="AI81" s="295">
        <v>338</v>
      </c>
      <c r="AJ81" s="295">
        <v>614</v>
      </c>
      <c r="AK81" s="295">
        <v>593</v>
      </c>
      <c r="AL81" s="295">
        <v>141</v>
      </c>
      <c r="AM81" s="126">
        <v>4910</v>
      </c>
    </row>
    <row r="82" spans="1:39" ht="16.5" customHeight="1" x14ac:dyDescent="0.35">
      <c r="A82" s="356" t="s">
        <v>336</v>
      </c>
      <c r="B82" s="356"/>
      <c r="C82" s="100" t="s">
        <v>16</v>
      </c>
      <c r="D82" s="295">
        <v>16</v>
      </c>
      <c r="E82" s="295">
        <v>-17</v>
      </c>
      <c r="F82" s="295">
        <v>-11</v>
      </c>
      <c r="G82" s="295">
        <v>-40</v>
      </c>
      <c r="H82" s="295">
        <v>3</v>
      </c>
      <c r="I82" s="295">
        <v>-34</v>
      </c>
      <c r="J82" s="295">
        <v>5</v>
      </c>
      <c r="K82" s="295">
        <v>17</v>
      </c>
      <c r="L82" s="295">
        <v>34</v>
      </c>
      <c r="M82" s="295">
        <v>-32</v>
      </c>
      <c r="N82" s="295">
        <v>-36</v>
      </c>
      <c r="O82" s="295">
        <v>7</v>
      </c>
      <c r="P82" s="295">
        <v>52</v>
      </c>
      <c r="Q82" s="295">
        <v>48</v>
      </c>
      <c r="R82" s="295">
        <v>-7</v>
      </c>
      <c r="S82" s="126">
        <f t="shared" si="30"/>
        <v>5</v>
      </c>
      <c r="U82" s="356" t="s">
        <v>395</v>
      </c>
      <c r="V82" s="356"/>
      <c r="W82" s="100" t="s">
        <v>16</v>
      </c>
      <c r="X82" s="295">
        <v>24</v>
      </c>
      <c r="Y82" s="295">
        <v>-15</v>
      </c>
      <c r="Z82" s="295">
        <v>-18</v>
      </c>
      <c r="AA82" s="295">
        <v>-34</v>
      </c>
      <c r="AB82" s="295">
        <v>17</v>
      </c>
      <c r="AC82" s="295">
        <v>-33</v>
      </c>
      <c r="AD82" s="295">
        <v>9</v>
      </c>
      <c r="AE82" s="295">
        <v>-2</v>
      </c>
      <c r="AF82" s="295">
        <v>30</v>
      </c>
      <c r="AG82" s="295">
        <v>-32</v>
      </c>
      <c r="AH82" s="295">
        <v>-21</v>
      </c>
      <c r="AI82" s="295">
        <v>0</v>
      </c>
      <c r="AJ82" s="295">
        <v>40</v>
      </c>
      <c r="AK82" s="295">
        <v>48</v>
      </c>
      <c r="AL82" s="295">
        <v>-5</v>
      </c>
      <c r="AM82" s="126">
        <v>8</v>
      </c>
    </row>
    <row r="83" spans="1:39" ht="16.5" customHeight="1" x14ac:dyDescent="0.35">
      <c r="A83" s="356" t="s">
        <v>109</v>
      </c>
      <c r="B83" s="356"/>
      <c r="C83" s="100">
        <v>7.1999999999999995E-2</v>
      </c>
      <c r="D83" s="286">
        <v>887</v>
      </c>
      <c r="E83" s="286">
        <v>800</v>
      </c>
      <c r="F83" s="286">
        <v>732</v>
      </c>
      <c r="G83" s="286">
        <v>343</v>
      </c>
      <c r="H83" s="286">
        <v>539</v>
      </c>
      <c r="I83" s="286">
        <v>316</v>
      </c>
      <c r="J83" s="286">
        <v>429</v>
      </c>
      <c r="K83" s="286">
        <v>639</v>
      </c>
      <c r="L83" s="286">
        <v>808</v>
      </c>
      <c r="M83" s="286">
        <v>1193</v>
      </c>
      <c r="N83" s="286">
        <v>1505</v>
      </c>
      <c r="O83" s="286">
        <v>1923</v>
      </c>
      <c r="P83" s="286">
        <v>1652</v>
      </c>
      <c r="Q83" s="286">
        <v>1046</v>
      </c>
      <c r="R83" s="287">
        <v>948</v>
      </c>
      <c r="S83" s="126">
        <f t="shared" si="30"/>
        <v>13760</v>
      </c>
      <c r="U83" s="356" t="s">
        <v>109</v>
      </c>
      <c r="V83" s="356"/>
      <c r="W83" s="100">
        <v>7.1999999999999995E-2</v>
      </c>
      <c r="X83" s="286">
        <v>897</v>
      </c>
      <c r="Y83" s="286">
        <v>786</v>
      </c>
      <c r="Z83" s="286">
        <v>747</v>
      </c>
      <c r="AA83" s="286">
        <v>342</v>
      </c>
      <c r="AB83" s="286">
        <v>545</v>
      </c>
      <c r="AC83" s="286">
        <v>320</v>
      </c>
      <c r="AD83" s="286">
        <v>420</v>
      </c>
      <c r="AE83" s="286">
        <v>608</v>
      </c>
      <c r="AF83" s="286">
        <v>772</v>
      </c>
      <c r="AG83" s="286">
        <v>1150</v>
      </c>
      <c r="AH83" s="286">
        <v>1480</v>
      </c>
      <c r="AI83" s="286">
        <v>1889</v>
      </c>
      <c r="AJ83" s="286">
        <v>1575</v>
      </c>
      <c r="AK83" s="286">
        <v>1022</v>
      </c>
      <c r="AL83" s="287">
        <v>971</v>
      </c>
      <c r="AM83" s="126">
        <v>13524</v>
      </c>
    </row>
    <row r="84" spans="1:39" ht="16.5" customHeight="1" x14ac:dyDescent="0.35">
      <c r="A84" s="356" t="s">
        <v>132</v>
      </c>
      <c r="B84" s="356"/>
      <c r="C84" s="100">
        <v>0.01</v>
      </c>
      <c r="D84" s="295">
        <v>100</v>
      </c>
      <c r="E84" s="295">
        <v>70</v>
      </c>
      <c r="F84" s="295">
        <v>70</v>
      </c>
      <c r="G84" s="295">
        <v>69</v>
      </c>
      <c r="H84" s="295">
        <v>160</v>
      </c>
      <c r="I84" s="295">
        <v>126</v>
      </c>
      <c r="J84" s="295">
        <v>140</v>
      </c>
      <c r="K84" s="295">
        <v>114</v>
      </c>
      <c r="L84" s="295">
        <v>78</v>
      </c>
      <c r="M84" s="295">
        <v>100</v>
      </c>
      <c r="N84" s="295">
        <v>113</v>
      </c>
      <c r="O84" s="295">
        <v>143</v>
      </c>
      <c r="P84" s="295">
        <v>161</v>
      </c>
      <c r="Q84" s="295">
        <v>157</v>
      </c>
      <c r="R84" s="295">
        <v>91</v>
      </c>
      <c r="S84" s="126">
        <f t="shared" si="30"/>
        <v>1692</v>
      </c>
      <c r="U84" s="356" t="s">
        <v>132</v>
      </c>
      <c r="V84" s="356"/>
      <c r="W84" s="100">
        <v>0.01</v>
      </c>
      <c r="X84" s="295">
        <v>98</v>
      </c>
      <c r="Y84" s="295">
        <v>78</v>
      </c>
      <c r="Z84" s="295">
        <v>74</v>
      </c>
      <c r="AA84" s="295">
        <v>75</v>
      </c>
      <c r="AB84" s="295">
        <v>175</v>
      </c>
      <c r="AC84" s="295">
        <v>131</v>
      </c>
      <c r="AD84" s="295">
        <v>145</v>
      </c>
      <c r="AE84" s="295">
        <v>116</v>
      </c>
      <c r="AF84" s="295">
        <v>75</v>
      </c>
      <c r="AG84" s="295">
        <v>96</v>
      </c>
      <c r="AH84" s="295">
        <v>115</v>
      </c>
      <c r="AI84" s="295">
        <v>153</v>
      </c>
      <c r="AJ84" s="295">
        <v>154</v>
      </c>
      <c r="AK84" s="295">
        <v>160</v>
      </c>
      <c r="AL84" s="295">
        <v>100</v>
      </c>
      <c r="AM84" s="126">
        <v>1745</v>
      </c>
    </row>
    <row r="85" spans="1:39" ht="16.5" customHeight="1" x14ac:dyDescent="0.35">
      <c r="A85" s="356" t="s">
        <v>133</v>
      </c>
      <c r="B85" s="356"/>
      <c r="C85" s="100">
        <v>0.01</v>
      </c>
      <c r="D85" s="295">
        <v>1073</v>
      </c>
      <c r="E85" s="295">
        <v>944</v>
      </c>
      <c r="F85" s="295">
        <v>968</v>
      </c>
      <c r="G85" s="295">
        <v>945</v>
      </c>
      <c r="H85" s="295">
        <v>2540</v>
      </c>
      <c r="I85" s="295">
        <v>1981</v>
      </c>
      <c r="J85" s="295">
        <v>2409</v>
      </c>
      <c r="K85" s="295">
        <v>2023</v>
      </c>
      <c r="L85" s="295">
        <v>1070</v>
      </c>
      <c r="M85" s="295">
        <v>1143</v>
      </c>
      <c r="N85" s="295">
        <v>1498</v>
      </c>
      <c r="O85" s="295">
        <v>2072</v>
      </c>
      <c r="P85" s="295">
        <v>2509</v>
      </c>
      <c r="Q85" s="295">
        <v>2554</v>
      </c>
      <c r="R85" s="295">
        <v>1035</v>
      </c>
      <c r="S85" s="126">
        <f>SUM(D85:R85)</f>
        <v>24764</v>
      </c>
      <c r="U85" s="356" t="s">
        <v>133</v>
      </c>
      <c r="V85" s="356"/>
      <c r="W85" s="100">
        <v>0.01</v>
      </c>
      <c r="X85" s="295">
        <v>1101</v>
      </c>
      <c r="Y85" s="295">
        <v>967</v>
      </c>
      <c r="Z85" s="295">
        <v>979</v>
      </c>
      <c r="AA85" s="295">
        <v>958</v>
      </c>
      <c r="AB85" s="295">
        <v>2591</v>
      </c>
      <c r="AC85" s="295">
        <v>2017</v>
      </c>
      <c r="AD85" s="295">
        <v>2435</v>
      </c>
      <c r="AE85" s="295">
        <v>2045</v>
      </c>
      <c r="AF85" s="295">
        <v>1065</v>
      </c>
      <c r="AG85" s="295">
        <v>1131</v>
      </c>
      <c r="AH85" s="295">
        <v>1511</v>
      </c>
      <c r="AI85" s="295">
        <v>2038</v>
      </c>
      <c r="AJ85" s="295">
        <v>2461</v>
      </c>
      <c r="AK85" s="295">
        <v>2572</v>
      </c>
      <c r="AL85" s="295">
        <v>1070</v>
      </c>
      <c r="AM85" s="126">
        <v>24941</v>
      </c>
    </row>
    <row r="86" spans="1:39" ht="16.5" customHeight="1" x14ac:dyDescent="0.35">
      <c r="A86" s="356" t="s">
        <v>134</v>
      </c>
      <c r="B86" s="356"/>
      <c r="C86" s="106">
        <v>0.01</v>
      </c>
      <c r="D86" s="295">
        <v>134</v>
      </c>
      <c r="E86" s="295">
        <v>145</v>
      </c>
      <c r="F86" s="295">
        <v>133</v>
      </c>
      <c r="G86" s="295">
        <v>118</v>
      </c>
      <c r="H86" s="295">
        <v>237</v>
      </c>
      <c r="I86" s="295">
        <v>171</v>
      </c>
      <c r="J86" s="295">
        <v>234</v>
      </c>
      <c r="K86" s="295">
        <v>179</v>
      </c>
      <c r="L86" s="295">
        <v>97</v>
      </c>
      <c r="M86" s="295">
        <v>131</v>
      </c>
      <c r="N86" s="295">
        <v>182</v>
      </c>
      <c r="O86" s="295">
        <v>257</v>
      </c>
      <c r="P86" s="295">
        <v>207</v>
      </c>
      <c r="Q86" s="295">
        <v>219</v>
      </c>
      <c r="R86" s="295">
        <v>142</v>
      </c>
      <c r="S86" s="126">
        <f>SUM(D86:R86)</f>
        <v>2586</v>
      </c>
      <c r="U86" s="356" t="s">
        <v>134</v>
      </c>
      <c r="V86" s="356"/>
      <c r="W86" s="106">
        <v>0.01</v>
      </c>
      <c r="X86" s="295">
        <v>135</v>
      </c>
      <c r="Y86" s="295">
        <v>154</v>
      </c>
      <c r="Z86" s="295">
        <v>138</v>
      </c>
      <c r="AA86" s="295">
        <v>125</v>
      </c>
      <c r="AB86" s="295">
        <v>252</v>
      </c>
      <c r="AC86" s="295">
        <v>173</v>
      </c>
      <c r="AD86" s="295">
        <v>243</v>
      </c>
      <c r="AE86" s="295">
        <v>184</v>
      </c>
      <c r="AF86" s="295">
        <v>96</v>
      </c>
      <c r="AG86" s="295">
        <v>130</v>
      </c>
      <c r="AH86" s="295">
        <v>187</v>
      </c>
      <c r="AI86" s="295">
        <v>262</v>
      </c>
      <c r="AJ86" s="295">
        <v>200</v>
      </c>
      <c r="AK86" s="295">
        <v>218</v>
      </c>
      <c r="AL86" s="295">
        <v>158</v>
      </c>
      <c r="AM86" s="126">
        <v>2655</v>
      </c>
    </row>
    <row r="87" spans="1:39" ht="16.5" customHeight="1" thickBot="1" x14ac:dyDescent="0.4">
      <c r="A87" s="392" t="str">
        <f>'Tabell 3.1 DOK32021'!A68</f>
        <v>Fordelingsnøkkel FO3</v>
      </c>
      <c r="B87" s="392"/>
      <c r="C87" s="239" t="s">
        <v>16</v>
      </c>
      <c r="D87" s="240">
        <f>(D59/$S$59*$C$59+D60/$S$60*$C$60+D61/$S$61*$C$61+D62/$S$62*$C$62+D65/$S$65*$C$65+D66/$S$66*$C$66+D67/$S$67*$C$67+D71/$S$71*$C$71+D74/$S$74*$C$74+D77/$S$77*$C$77+D80/$S$80*$C$80+D83/$S$83*$C$83+D84/$S$84*$C$84+D85/$S$85*$C$85+D86/$S$86*$C$86)*100</f>
        <v>6.3533685075118997</v>
      </c>
      <c r="E87" s="240">
        <f t="shared" ref="E87:R87" si="33">(E59/$S$59*$C$59+E60/$S$60*$C$60+E61/$S$61*$C$61+E62/$S$62*$C$62+E65/$S$65*$C$65+E66/$S$66*$C$66+E67/$S$67*$C$67+E71/$S$71*$C$71+E74/$S$74*$C$74+E77/$S$77*$C$77+E80/$S$80*$C$80+E83/$S$83*$C$83+E84/$S$84*$C$84+E85/$S$85*$C$85+E86/$S$86*$C$86)*100</f>
        <v>5.5193699345206388</v>
      </c>
      <c r="F87" s="240">
        <f t="shared" si="33"/>
        <v>4.9330242597480192</v>
      </c>
      <c r="G87" s="240">
        <f t="shared" si="33"/>
        <v>3.8227764543789635</v>
      </c>
      <c r="H87" s="240">
        <f t="shared" si="33"/>
        <v>7.5449362251772287</v>
      </c>
      <c r="I87" s="240">
        <f t="shared" si="33"/>
        <v>5.7431490555076206</v>
      </c>
      <c r="J87" s="240">
        <f t="shared" si="33"/>
        <v>7.5521136708733367</v>
      </c>
      <c r="K87" s="240">
        <f t="shared" si="33"/>
        <v>7.4198122418951264</v>
      </c>
      <c r="L87" s="240">
        <f t="shared" si="33"/>
        <v>5.152288449095213</v>
      </c>
      <c r="M87" s="240">
        <f t="shared" si="33"/>
        <v>5.6979658594777023</v>
      </c>
      <c r="N87" s="240">
        <f t="shared" si="33"/>
        <v>6.3709189949886831</v>
      </c>
      <c r="O87" s="240">
        <f t="shared" si="33"/>
        <v>9.2657309099056704</v>
      </c>
      <c r="P87" s="240">
        <f t="shared" si="33"/>
        <v>9.8289811649279102</v>
      </c>
      <c r="Q87" s="240">
        <f t="shared" si="33"/>
        <v>8.7868135909677285</v>
      </c>
      <c r="R87" s="240">
        <f t="shared" si="33"/>
        <v>6.0087506810242584</v>
      </c>
      <c r="S87" s="240">
        <f t="shared" si="30"/>
        <v>100</v>
      </c>
      <c r="U87" s="392" t="s">
        <v>232</v>
      </c>
      <c r="V87" s="392"/>
      <c r="W87" s="239" t="s">
        <v>16</v>
      </c>
      <c r="X87" s="240">
        <f>(X59/$AM$59*$C$59+X60/$AM$60*$C$60+X61/$AM$61*$C$61+X62/$AM$62*$C$62+X65/$AM$65*$C$65+X66/$AM$66*$C$66+X67/$AM$67*$C$67+X71/$AM$71*$C$71+X74/$AM$74*$C$74+X77/$AM$77*$C$77+X80/$AM$80*$C$80+X83/$AM$83*$C$83+X84/$AM$84*$C$84+X85/$AM$85*$C$85+X86/$AM$86*$C$86)*100</f>
        <v>6.4799190805771261</v>
      </c>
      <c r="Y87" s="240">
        <f t="shared" ref="Y87:AM87" si="34">(Y59/$AM$59*$C$59+Y60/$AM$60*$C$60+Y61/$AM$61*$C$61+Y62/$AM$62*$C$62+Y65/$AM$65*$C$65+Y66/$AM$66*$C$66+Y67/$AM$67*$C$67+Y71/$AM$71*$C$71+Y74/$AM$74*$C$74+Y77/$AM$77*$C$77+Y80/$AM$80*$C$80+Y83/$AM$83*$C$83+Y84/$AM$84*$C$84+Y85/$AM$85*$C$85+Y86/$AM$86*$C$86)*100</f>
        <v>5.5134616077028715</v>
      </c>
      <c r="Z87" s="240">
        <f t="shared" si="34"/>
        <v>4.9077988016636009</v>
      </c>
      <c r="AA87" s="240">
        <f t="shared" si="34"/>
        <v>3.8666110677463985</v>
      </c>
      <c r="AB87" s="240">
        <f t="shared" si="34"/>
        <v>7.7503889773271553</v>
      </c>
      <c r="AC87" s="240">
        <f t="shared" si="34"/>
        <v>5.8117831700331015</v>
      </c>
      <c r="AD87" s="240">
        <f t="shared" si="34"/>
        <v>7.4875840454156943</v>
      </c>
      <c r="AE87" s="240">
        <f t="shared" si="34"/>
        <v>7.2553705631429226</v>
      </c>
      <c r="AF87" s="240">
        <f t="shared" si="34"/>
        <v>5.0718664635762991</v>
      </c>
      <c r="AG87" s="240">
        <f t="shared" si="34"/>
        <v>5.6137931968916055</v>
      </c>
      <c r="AH87" s="240">
        <f t="shared" si="34"/>
        <v>6.3572440558171888</v>
      </c>
      <c r="AI87" s="240">
        <f t="shared" si="34"/>
        <v>9.1497361628606875</v>
      </c>
      <c r="AJ87" s="240">
        <f t="shared" si="34"/>
        <v>9.8258403533510119</v>
      </c>
      <c r="AK87" s="240">
        <f t="shared" si="34"/>
        <v>8.8345637340124519</v>
      </c>
      <c r="AL87" s="240">
        <f t="shared" si="34"/>
        <v>6.0740387198818881</v>
      </c>
      <c r="AM87" s="240">
        <f t="shared" si="34"/>
        <v>99.999999999999986</v>
      </c>
    </row>
    <row r="88" spans="1:39" ht="16.5" customHeight="1" thickBot="1" x14ac:dyDescent="0.4">
      <c r="A88" s="384"/>
      <c r="B88" s="384"/>
      <c r="C88" s="92"/>
      <c r="D88" s="347"/>
      <c r="E88" s="347"/>
      <c r="F88" s="347"/>
      <c r="G88" s="347"/>
      <c r="H88" s="347"/>
      <c r="I88" s="347"/>
      <c r="J88" s="347"/>
      <c r="K88" s="347"/>
      <c r="L88" s="347"/>
      <c r="M88" s="347"/>
      <c r="N88" s="347"/>
      <c r="O88" s="347"/>
      <c r="P88" s="347"/>
      <c r="Q88" s="347"/>
      <c r="R88" s="347"/>
      <c r="S88" s="347"/>
      <c r="U88" s="384"/>
      <c r="V88" s="384"/>
      <c r="W88" s="92"/>
      <c r="X88" s="347"/>
      <c r="Y88" s="347"/>
      <c r="Z88" s="347"/>
      <c r="AA88" s="347"/>
      <c r="AB88" s="347"/>
      <c r="AC88" s="347"/>
      <c r="AD88" s="347"/>
      <c r="AE88" s="347"/>
      <c r="AF88" s="347"/>
      <c r="AG88" s="347"/>
      <c r="AH88" s="347"/>
      <c r="AI88" s="347"/>
      <c r="AJ88" s="347"/>
      <c r="AK88" s="347"/>
      <c r="AL88" s="347"/>
      <c r="AM88" s="347"/>
    </row>
    <row r="89" spans="1:39" ht="16.5" customHeight="1" x14ac:dyDescent="0.35">
      <c r="A89" s="393" t="str">
        <f>'Tabell 2.3'!A74</f>
        <v>FO4A Sosiale tjenester</v>
      </c>
      <c r="B89" s="393"/>
      <c r="C89" s="243"/>
      <c r="D89" s="244"/>
      <c r="E89" s="244"/>
      <c r="F89" s="244"/>
      <c r="G89" s="244"/>
      <c r="H89" s="244"/>
      <c r="I89" s="244"/>
      <c r="J89" s="244"/>
      <c r="K89" s="244"/>
      <c r="L89" s="244"/>
      <c r="M89" s="244"/>
      <c r="N89" s="244"/>
      <c r="O89" s="244"/>
      <c r="P89" s="244"/>
      <c r="Q89" s="244"/>
      <c r="R89" s="244"/>
      <c r="S89" s="244"/>
      <c r="U89" s="393" t="s">
        <v>75</v>
      </c>
      <c r="V89" s="393"/>
      <c r="W89" s="243"/>
      <c r="X89" s="244"/>
      <c r="Y89" s="244"/>
      <c r="Z89" s="244"/>
      <c r="AA89" s="244"/>
      <c r="AB89" s="244"/>
      <c r="AC89" s="244"/>
      <c r="AD89" s="244"/>
      <c r="AE89" s="244"/>
      <c r="AF89" s="244"/>
      <c r="AG89" s="244"/>
      <c r="AH89" s="244"/>
      <c r="AI89" s="244"/>
      <c r="AJ89" s="244"/>
      <c r="AK89" s="244"/>
      <c r="AL89" s="244"/>
      <c r="AM89" s="244"/>
    </row>
    <row r="90" spans="1:39" ht="16.5" customHeight="1" x14ac:dyDescent="0.35">
      <c r="A90" s="360" t="s">
        <v>110</v>
      </c>
      <c r="B90" s="360"/>
      <c r="C90" s="100">
        <v>0.22</v>
      </c>
      <c r="D90" s="298">
        <v>2722</v>
      </c>
      <c r="E90" s="298">
        <v>2227</v>
      </c>
      <c r="F90" s="298">
        <v>1393</v>
      </c>
      <c r="G90" s="298">
        <v>1158</v>
      </c>
      <c r="H90" s="298">
        <v>1421</v>
      </c>
      <c r="I90" s="298">
        <v>381</v>
      </c>
      <c r="J90" s="298">
        <v>614</v>
      </c>
      <c r="K90" s="298">
        <v>759</v>
      </c>
      <c r="L90" s="298">
        <v>1163</v>
      </c>
      <c r="M90" s="298">
        <v>1264</v>
      </c>
      <c r="N90" s="298">
        <v>1848</v>
      </c>
      <c r="O90" s="298">
        <v>2021</v>
      </c>
      <c r="P90" s="298">
        <v>1040</v>
      </c>
      <c r="Q90" s="298">
        <v>825</v>
      </c>
      <c r="R90" s="298">
        <v>1828</v>
      </c>
      <c r="S90" s="125">
        <f>SUM(D90:R90)</f>
        <v>20664</v>
      </c>
      <c r="U90" s="360" t="s">
        <v>110</v>
      </c>
      <c r="V90" s="360"/>
      <c r="W90" s="100">
        <v>0.22</v>
      </c>
      <c r="X90" s="298">
        <v>2958</v>
      </c>
      <c r="Y90" s="298">
        <v>2452</v>
      </c>
      <c r="Z90" s="298">
        <v>1600</v>
      </c>
      <c r="AA90" s="298">
        <v>1223</v>
      </c>
      <c r="AB90" s="298">
        <v>1453</v>
      </c>
      <c r="AC90" s="298">
        <v>418</v>
      </c>
      <c r="AD90" s="298">
        <v>635</v>
      </c>
      <c r="AE90" s="298">
        <v>831</v>
      </c>
      <c r="AF90" s="298">
        <v>1428</v>
      </c>
      <c r="AG90" s="298">
        <v>1383</v>
      </c>
      <c r="AH90" s="298">
        <v>1975</v>
      </c>
      <c r="AI90" s="298">
        <v>2212</v>
      </c>
      <c r="AJ90" s="298">
        <v>1119</v>
      </c>
      <c r="AK90" s="298">
        <v>853</v>
      </c>
      <c r="AL90" s="298">
        <v>1947</v>
      </c>
      <c r="AM90" s="125">
        <v>22487</v>
      </c>
    </row>
    <row r="91" spans="1:39" ht="16.5" customHeight="1" x14ac:dyDescent="0.35">
      <c r="A91" s="360" t="s">
        <v>125</v>
      </c>
      <c r="B91" s="360"/>
      <c r="C91" s="100">
        <v>0.18</v>
      </c>
      <c r="D91" s="298">
        <v>3596</v>
      </c>
      <c r="E91" s="298">
        <v>2069</v>
      </c>
      <c r="F91" s="298">
        <v>1332</v>
      </c>
      <c r="G91" s="298">
        <v>801</v>
      </c>
      <c r="H91" s="298">
        <v>930</v>
      </c>
      <c r="I91" s="298">
        <v>368</v>
      </c>
      <c r="J91" s="298">
        <v>485</v>
      </c>
      <c r="K91" s="298">
        <v>707</v>
      </c>
      <c r="L91" s="298">
        <v>2032</v>
      </c>
      <c r="M91" s="298">
        <v>1908</v>
      </c>
      <c r="N91" s="298">
        <v>3387</v>
      </c>
      <c r="O91" s="298">
        <v>3651</v>
      </c>
      <c r="P91" s="298">
        <v>1423</v>
      </c>
      <c r="Q91" s="298">
        <v>782</v>
      </c>
      <c r="R91" s="298">
        <v>3812</v>
      </c>
      <c r="S91" s="125">
        <f t="shared" ref="S91:S98" si="35">SUM(D91:R91)</f>
        <v>27283</v>
      </c>
      <c r="U91" s="360" t="s">
        <v>125</v>
      </c>
      <c r="V91" s="360"/>
      <c r="W91" s="100">
        <v>0.18</v>
      </c>
      <c r="X91" s="298">
        <v>3344</v>
      </c>
      <c r="Y91" s="298">
        <v>2010</v>
      </c>
      <c r="Z91" s="298">
        <v>1311</v>
      </c>
      <c r="AA91" s="298">
        <v>779</v>
      </c>
      <c r="AB91" s="298">
        <v>942</v>
      </c>
      <c r="AC91" s="298">
        <v>370</v>
      </c>
      <c r="AD91" s="298">
        <v>483</v>
      </c>
      <c r="AE91" s="298">
        <v>743</v>
      </c>
      <c r="AF91" s="298">
        <v>1975</v>
      </c>
      <c r="AG91" s="298">
        <v>1745</v>
      </c>
      <c r="AH91" s="298">
        <v>3228</v>
      </c>
      <c r="AI91" s="298">
        <v>3149</v>
      </c>
      <c r="AJ91" s="298">
        <v>1426</v>
      </c>
      <c r="AK91" s="298">
        <v>741</v>
      </c>
      <c r="AL91" s="298">
        <v>3453</v>
      </c>
      <c r="AM91" s="125">
        <v>25699</v>
      </c>
    </row>
    <row r="92" spans="1:39" ht="16.5" customHeight="1" x14ac:dyDescent="0.35">
      <c r="A92" s="360" t="s">
        <v>111</v>
      </c>
      <c r="B92" s="360"/>
      <c r="C92" s="100">
        <v>0.18</v>
      </c>
      <c r="D92" s="298">
        <v>10705</v>
      </c>
      <c r="E92" s="298">
        <v>9292</v>
      </c>
      <c r="F92" s="298">
        <v>5226</v>
      </c>
      <c r="G92" s="298">
        <v>4503</v>
      </c>
      <c r="H92" s="298">
        <v>6158</v>
      </c>
      <c r="I92" s="298">
        <v>2517</v>
      </c>
      <c r="J92" s="298">
        <v>3063</v>
      </c>
      <c r="K92" s="298">
        <v>4242</v>
      </c>
      <c r="L92" s="298">
        <v>6714</v>
      </c>
      <c r="M92" s="298">
        <v>7074</v>
      </c>
      <c r="N92" s="298">
        <v>9137</v>
      </c>
      <c r="O92" s="298">
        <v>12893</v>
      </c>
      <c r="P92" s="298">
        <v>5739</v>
      </c>
      <c r="Q92" s="298">
        <v>3440</v>
      </c>
      <c r="R92" s="298">
        <v>9423</v>
      </c>
      <c r="S92" s="125">
        <f t="shared" si="35"/>
        <v>100126</v>
      </c>
      <c r="U92" s="360" t="s">
        <v>111</v>
      </c>
      <c r="V92" s="360"/>
      <c r="W92" s="100">
        <v>0.18</v>
      </c>
      <c r="X92" s="298">
        <v>10845</v>
      </c>
      <c r="Y92" s="298">
        <v>9488</v>
      </c>
      <c r="Z92" s="298">
        <v>5250</v>
      </c>
      <c r="AA92" s="298">
        <v>4410</v>
      </c>
      <c r="AB92" s="298">
        <v>6004</v>
      </c>
      <c r="AC92" s="298">
        <v>2560</v>
      </c>
      <c r="AD92" s="298">
        <v>3058</v>
      </c>
      <c r="AE92" s="298">
        <v>4212</v>
      </c>
      <c r="AF92" s="298">
        <v>6794</v>
      </c>
      <c r="AG92" s="298">
        <v>7007</v>
      </c>
      <c r="AH92" s="298">
        <v>9229</v>
      </c>
      <c r="AI92" s="298">
        <v>12841</v>
      </c>
      <c r="AJ92" s="298">
        <v>5739</v>
      </c>
      <c r="AK92" s="298">
        <v>3478</v>
      </c>
      <c r="AL92" s="298">
        <v>9548</v>
      </c>
      <c r="AM92" s="125">
        <v>100463</v>
      </c>
    </row>
    <row r="93" spans="1:39" ht="16.5" customHeight="1" x14ac:dyDescent="0.35">
      <c r="A93" s="356" t="s">
        <v>112</v>
      </c>
      <c r="B93" s="356"/>
      <c r="C93" s="100">
        <v>0.04</v>
      </c>
      <c r="D93" s="298">
        <v>1139</v>
      </c>
      <c r="E93" s="298">
        <v>856</v>
      </c>
      <c r="F93" s="298">
        <v>513</v>
      </c>
      <c r="G93" s="298">
        <v>380</v>
      </c>
      <c r="H93" s="298">
        <v>488</v>
      </c>
      <c r="I93" s="298">
        <v>198</v>
      </c>
      <c r="J93" s="298">
        <v>269</v>
      </c>
      <c r="K93" s="298">
        <v>334</v>
      </c>
      <c r="L93" s="298">
        <v>679</v>
      </c>
      <c r="M93" s="298">
        <v>571</v>
      </c>
      <c r="N93" s="298">
        <v>919</v>
      </c>
      <c r="O93" s="298">
        <v>1064</v>
      </c>
      <c r="P93" s="298">
        <v>506</v>
      </c>
      <c r="Q93" s="298">
        <v>341</v>
      </c>
      <c r="R93" s="298">
        <v>1082</v>
      </c>
      <c r="S93" s="125">
        <f t="shared" si="35"/>
        <v>9339</v>
      </c>
      <c r="U93" s="356" t="s">
        <v>112</v>
      </c>
      <c r="V93" s="356"/>
      <c r="W93" s="100">
        <v>0.04</v>
      </c>
      <c r="X93" s="298">
        <v>1073</v>
      </c>
      <c r="Y93" s="298">
        <v>786</v>
      </c>
      <c r="Z93" s="298">
        <v>488</v>
      </c>
      <c r="AA93" s="298">
        <v>333</v>
      </c>
      <c r="AB93" s="298">
        <v>477</v>
      </c>
      <c r="AC93" s="298">
        <v>185</v>
      </c>
      <c r="AD93" s="298">
        <v>255</v>
      </c>
      <c r="AE93" s="298">
        <v>341</v>
      </c>
      <c r="AF93" s="298">
        <v>672</v>
      </c>
      <c r="AG93" s="298">
        <v>535</v>
      </c>
      <c r="AH93" s="298">
        <v>856</v>
      </c>
      <c r="AI93" s="298">
        <v>931</v>
      </c>
      <c r="AJ93" s="298">
        <v>498</v>
      </c>
      <c r="AK93" s="298">
        <v>355</v>
      </c>
      <c r="AL93" s="298">
        <v>995</v>
      </c>
      <c r="AM93" s="125">
        <v>8780</v>
      </c>
    </row>
    <row r="94" spans="1:39" ht="16.5" customHeight="1" x14ac:dyDescent="0.35">
      <c r="A94" s="360" t="s">
        <v>113</v>
      </c>
      <c r="B94" s="360"/>
      <c r="C94" s="100">
        <v>0.02</v>
      </c>
      <c r="D94" s="298">
        <v>1908</v>
      </c>
      <c r="E94" s="298">
        <v>1516</v>
      </c>
      <c r="F94" s="298">
        <v>2172</v>
      </c>
      <c r="G94" s="298">
        <v>606</v>
      </c>
      <c r="H94" s="298">
        <v>641</v>
      </c>
      <c r="I94" s="298">
        <v>288</v>
      </c>
      <c r="J94" s="298">
        <v>453</v>
      </c>
      <c r="K94" s="298">
        <v>509</v>
      </c>
      <c r="L94" s="298">
        <v>466</v>
      </c>
      <c r="M94" s="298">
        <v>657</v>
      </c>
      <c r="N94" s="298">
        <v>603</v>
      </c>
      <c r="O94" s="298">
        <v>861</v>
      </c>
      <c r="P94" s="298">
        <v>860</v>
      </c>
      <c r="Q94" s="298">
        <v>562</v>
      </c>
      <c r="R94" s="298">
        <v>593</v>
      </c>
      <c r="S94" s="125">
        <f t="shared" si="35"/>
        <v>12695</v>
      </c>
      <c r="U94" s="360" t="s">
        <v>113</v>
      </c>
      <c r="V94" s="360"/>
      <c r="W94" s="100">
        <v>0.02</v>
      </c>
      <c r="X94" s="298">
        <v>1918</v>
      </c>
      <c r="Y94" s="298">
        <v>1515</v>
      </c>
      <c r="Z94" s="298">
        <v>2182</v>
      </c>
      <c r="AA94" s="298">
        <v>477</v>
      </c>
      <c r="AB94" s="298">
        <v>665</v>
      </c>
      <c r="AC94" s="298">
        <v>313</v>
      </c>
      <c r="AD94" s="298">
        <v>603</v>
      </c>
      <c r="AE94" s="298">
        <v>507</v>
      </c>
      <c r="AF94" s="298">
        <v>487</v>
      </c>
      <c r="AG94" s="298">
        <v>658</v>
      </c>
      <c r="AH94" s="298">
        <v>603</v>
      </c>
      <c r="AI94" s="298">
        <v>861</v>
      </c>
      <c r="AJ94" s="298">
        <v>898</v>
      </c>
      <c r="AK94" s="298">
        <v>518</v>
      </c>
      <c r="AL94" s="298">
        <v>593</v>
      </c>
      <c r="AM94" s="125">
        <v>12798</v>
      </c>
    </row>
    <row r="95" spans="1:39" ht="16.5" customHeight="1" x14ac:dyDescent="0.35">
      <c r="A95" s="356" t="s">
        <v>114</v>
      </c>
      <c r="B95" s="356"/>
      <c r="C95" s="100">
        <v>0.15</v>
      </c>
      <c r="D95" s="298">
        <v>327</v>
      </c>
      <c r="E95" s="298">
        <v>321</v>
      </c>
      <c r="F95" s="298">
        <v>216</v>
      </c>
      <c r="G95" s="298">
        <v>175</v>
      </c>
      <c r="H95" s="298">
        <v>227</v>
      </c>
      <c r="I95" s="298">
        <v>126</v>
      </c>
      <c r="J95" s="298">
        <v>192</v>
      </c>
      <c r="K95" s="298">
        <v>216</v>
      </c>
      <c r="L95" s="298">
        <v>159</v>
      </c>
      <c r="M95" s="298">
        <v>119</v>
      </c>
      <c r="N95" s="298">
        <v>143</v>
      </c>
      <c r="O95" s="298">
        <v>223</v>
      </c>
      <c r="P95" s="298">
        <v>169</v>
      </c>
      <c r="Q95" s="298">
        <v>178</v>
      </c>
      <c r="R95" s="298">
        <v>194</v>
      </c>
      <c r="S95" s="125">
        <f t="shared" si="35"/>
        <v>2985</v>
      </c>
      <c r="U95" s="356" t="s">
        <v>114</v>
      </c>
      <c r="V95" s="356"/>
      <c r="W95" s="100">
        <v>0.15</v>
      </c>
      <c r="X95" s="298">
        <v>272</v>
      </c>
      <c r="Y95" s="298">
        <v>285</v>
      </c>
      <c r="Z95" s="298">
        <v>181</v>
      </c>
      <c r="AA95" s="298">
        <v>157</v>
      </c>
      <c r="AB95" s="298">
        <v>195</v>
      </c>
      <c r="AC95" s="298">
        <v>112</v>
      </c>
      <c r="AD95" s="298">
        <v>178</v>
      </c>
      <c r="AE95" s="298">
        <v>194</v>
      </c>
      <c r="AF95" s="298">
        <v>135</v>
      </c>
      <c r="AG95" s="298">
        <v>102</v>
      </c>
      <c r="AH95" s="298">
        <v>122</v>
      </c>
      <c r="AI95" s="298">
        <v>190</v>
      </c>
      <c r="AJ95" s="298">
        <v>157</v>
      </c>
      <c r="AK95" s="298">
        <v>148</v>
      </c>
      <c r="AL95" s="298">
        <v>169</v>
      </c>
      <c r="AM95" s="125">
        <v>2597</v>
      </c>
    </row>
    <row r="96" spans="1:39" ht="16.5" customHeight="1" x14ac:dyDescent="0.35">
      <c r="A96" s="356" t="s">
        <v>115</v>
      </c>
      <c r="B96" s="356"/>
      <c r="C96" s="100">
        <v>0.06</v>
      </c>
      <c r="D96" s="298">
        <v>2611</v>
      </c>
      <c r="E96" s="298">
        <v>2777</v>
      </c>
      <c r="F96" s="298">
        <v>1544</v>
      </c>
      <c r="G96" s="298">
        <v>1602</v>
      </c>
      <c r="H96" s="298">
        <v>2048</v>
      </c>
      <c r="I96" s="298">
        <v>558</v>
      </c>
      <c r="J96" s="298">
        <v>769</v>
      </c>
      <c r="K96" s="298">
        <v>1017</v>
      </c>
      <c r="L96" s="298">
        <v>1241</v>
      </c>
      <c r="M96" s="298">
        <v>1331</v>
      </c>
      <c r="N96" s="298">
        <v>1732</v>
      </c>
      <c r="O96" s="298">
        <v>2410</v>
      </c>
      <c r="P96" s="298">
        <v>1294</v>
      </c>
      <c r="Q96" s="298">
        <v>1101</v>
      </c>
      <c r="R96" s="298">
        <v>1891</v>
      </c>
      <c r="S96" s="131">
        <f>SUM(D96:R96)</f>
        <v>23926</v>
      </c>
      <c r="U96" s="356" t="s">
        <v>115</v>
      </c>
      <c r="V96" s="356"/>
      <c r="W96" s="100">
        <v>0.06</v>
      </c>
      <c r="X96" s="298">
        <v>2843</v>
      </c>
      <c r="Y96" s="298">
        <v>3019</v>
      </c>
      <c r="Z96" s="298">
        <v>1638</v>
      </c>
      <c r="AA96" s="298">
        <v>1715</v>
      </c>
      <c r="AB96" s="298">
        <v>2066</v>
      </c>
      <c r="AC96" s="298">
        <v>608</v>
      </c>
      <c r="AD96" s="298">
        <v>793</v>
      </c>
      <c r="AE96" s="298">
        <v>1057</v>
      </c>
      <c r="AF96" s="298">
        <v>1394</v>
      </c>
      <c r="AG96" s="298">
        <v>1398</v>
      </c>
      <c r="AH96" s="298">
        <v>1783</v>
      </c>
      <c r="AI96" s="298">
        <v>2489</v>
      </c>
      <c r="AJ96" s="298">
        <v>1315</v>
      </c>
      <c r="AK96" s="298">
        <v>1169</v>
      </c>
      <c r="AL96" s="298">
        <v>1922</v>
      </c>
      <c r="AM96" s="131">
        <v>25209</v>
      </c>
    </row>
    <row r="97" spans="1:39" ht="16.5" customHeight="1" x14ac:dyDescent="0.35">
      <c r="A97" s="360" t="s">
        <v>116</v>
      </c>
      <c r="B97" s="360"/>
      <c r="C97" s="100">
        <v>0.11000000000000001</v>
      </c>
      <c r="D97" s="298">
        <v>321</v>
      </c>
      <c r="E97" s="298">
        <v>350</v>
      </c>
      <c r="F97" s="298">
        <v>166</v>
      </c>
      <c r="G97" s="298">
        <v>236</v>
      </c>
      <c r="H97" s="298">
        <v>275</v>
      </c>
      <c r="I97" s="298">
        <v>71</v>
      </c>
      <c r="J97" s="298">
        <v>84</v>
      </c>
      <c r="K97" s="298">
        <v>118</v>
      </c>
      <c r="L97" s="298">
        <v>132</v>
      </c>
      <c r="M97" s="298">
        <v>104</v>
      </c>
      <c r="N97" s="298">
        <v>109</v>
      </c>
      <c r="O97" s="298">
        <v>162</v>
      </c>
      <c r="P97" s="298">
        <v>115</v>
      </c>
      <c r="Q97" s="298">
        <v>122</v>
      </c>
      <c r="R97" s="298">
        <v>122</v>
      </c>
      <c r="S97" s="125">
        <f t="shared" si="35"/>
        <v>2487</v>
      </c>
      <c r="U97" s="360" t="s">
        <v>116</v>
      </c>
      <c r="V97" s="360"/>
      <c r="W97" s="100">
        <v>0.11000000000000001</v>
      </c>
      <c r="X97" s="298">
        <v>299</v>
      </c>
      <c r="Y97" s="298">
        <v>320</v>
      </c>
      <c r="Z97" s="298">
        <v>148</v>
      </c>
      <c r="AA97" s="298">
        <v>209</v>
      </c>
      <c r="AB97" s="298">
        <v>301</v>
      </c>
      <c r="AC97" s="298">
        <v>68</v>
      </c>
      <c r="AD97" s="298">
        <v>92</v>
      </c>
      <c r="AE97" s="298">
        <v>120</v>
      </c>
      <c r="AF97" s="298">
        <v>136</v>
      </c>
      <c r="AG97" s="298">
        <v>91</v>
      </c>
      <c r="AH97" s="298">
        <v>118</v>
      </c>
      <c r="AI97" s="298">
        <v>154</v>
      </c>
      <c r="AJ97" s="298">
        <v>114</v>
      </c>
      <c r="AK97" s="298">
        <v>133</v>
      </c>
      <c r="AL97" s="298">
        <v>124</v>
      </c>
      <c r="AM97" s="125">
        <v>2427</v>
      </c>
    </row>
    <row r="98" spans="1:39" ht="16.5" customHeight="1" x14ac:dyDescent="0.35">
      <c r="A98" s="360" t="s">
        <v>117</v>
      </c>
      <c r="B98" s="360"/>
      <c r="C98" s="132">
        <v>0.04</v>
      </c>
      <c r="D98" s="298">
        <v>143</v>
      </c>
      <c r="E98" s="298">
        <v>68</v>
      </c>
      <c r="F98" s="298">
        <v>53</v>
      </c>
      <c r="G98" s="298">
        <v>29</v>
      </c>
      <c r="H98" s="298">
        <v>23</v>
      </c>
      <c r="I98" s="298">
        <v>9</v>
      </c>
      <c r="J98" s="298">
        <v>16</v>
      </c>
      <c r="K98" s="298">
        <v>15</v>
      </c>
      <c r="L98" s="298">
        <v>52</v>
      </c>
      <c r="M98" s="298">
        <v>45</v>
      </c>
      <c r="N98" s="298">
        <v>74</v>
      </c>
      <c r="O98" s="298">
        <v>84</v>
      </c>
      <c r="P98" s="298">
        <v>43</v>
      </c>
      <c r="Q98" s="298">
        <v>25</v>
      </c>
      <c r="R98" s="298">
        <v>110</v>
      </c>
      <c r="S98" s="125">
        <f t="shared" si="35"/>
        <v>789</v>
      </c>
      <c r="U98" s="360" t="s">
        <v>117</v>
      </c>
      <c r="V98" s="360"/>
      <c r="W98" s="132">
        <v>0.04</v>
      </c>
      <c r="X98" s="298">
        <v>123</v>
      </c>
      <c r="Y98" s="298">
        <v>85</v>
      </c>
      <c r="Z98" s="298">
        <v>59</v>
      </c>
      <c r="AA98" s="298">
        <v>27</v>
      </c>
      <c r="AB98" s="298">
        <v>34</v>
      </c>
      <c r="AC98" s="298">
        <v>8</v>
      </c>
      <c r="AD98" s="298">
        <v>18</v>
      </c>
      <c r="AE98" s="298">
        <v>24</v>
      </c>
      <c r="AF98" s="298">
        <v>57</v>
      </c>
      <c r="AG98" s="298">
        <v>53</v>
      </c>
      <c r="AH98" s="298">
        <v>69</v>
      </c>
      <c r="AI98" s="298">
        <v>81</v>
      </c>
      <c r="AJ98" s="298">
        <v>44</v>
      </c>
      <c r="AK98" s="298">
        <v>26</v>
      </c>
      <c r="AL98" s="298">
        <v>121</v>
      </c>
      <c r="AM98" s="125">
        <v>829</v>
      </c>
    </row>
    <row r="99" spans="1:39" ht="16.5" customHeight="1" thickBot="1" x14ac:dyDescent="0.4">
      <c r="A99" s="394" t="str">
        <f>'Tabell 3.1 DOK32021'!A83</f>
        <v>Fordelingsnøkkel FO4A</v>
      </c>
      <c r="B99" s="394"/>
      <c r="C99" s="245" t="s">
        <v>16</v>
      </c>
      <c r="D99" s="246">
        <f>(D90/$S$90*$C$90+D91/$S$91*$C$91+D92/$S$92*$C$92+D93/$S$93*$C$93+D94/$S$94*$C$94+D95/$S$95*$C$95+D96/$S$96*$C$96+D97/$S$97*$C$97+D98/$S$98*$C$98)*100</f>
        <v>12.426101953943876</v>
      </c>
      <c r="E99" s="246">
        <f t="shared" ref="E99:R99" si="36">(E90/$S$90*$C$90+E91/$S$91*$C$91+E92/$S$92*$C$92+E93/$S$93*$C$93+E94/$S$94*$C$94+E95/$S$95*$C$95+E96/$S$96*$C$96+E97/$S$97*$C$97+E98/$S$98*$C$98)*100</f>
        <v>10.214185737490434</v>
      </c>
      <c r="F99" s="246">
        <f t="shared" si="36"/>
        <v>6.338786722100398</v>
      </c>
      <c r="G99" s="246">
        <f t="shared" si="36"/>
        <v>5.3010638220713027</v>
      </c>
      <c r="H99" s="246">
        <f t="shared" si="36"/>
        <v>6.5307024867442154</v>
      </c>
      <c r="I99" s="246">
        <f t="shared" si="36"/>
        <v>2.3638468771515124</v>
      </c>
      <c r="J99" s="246">
        <f t="shared" si="36"/>
        <v>3.3212213800079957</v>
      </c>
      <c r="K99" s="246">
        <f t="shared" si="36"/>
        <v>4.1987835706172447</v>
      </c>
      <c r="L99" s="246">
        <f t="shared" si="36"/>
        <v>6.1077097258428088</v>
      </c>
      <c r="M99" s="246">
        <f t="shared" si="36"/>
        <v>5.8442145730615245</v>
      </c>
      <c r="N99" s="246">
        <f t="shared" si="36"/>
        <v>8.3434620728922209</v>
      </c>
      <c r="O99" s="246">
        <f t="shared" si="36"/>
        <v>10.336952163839278</v>
      </c>
      <c r="P99" s="246">
        <f t="shared" si="36"/>
        <v>5.3303872168403483</v>
      </c>
      <c r="Q99" s="246">
        <f t="shared" si="36"/>
        <v>4.0842009119563096</v>
      </c>
      <c r="R99" s="246">
        <f t="shared" si="36"/>
        <v>9.2583807854405329</v>
      </c>
      <c r="S99" s="246">
        <f t="shared" ref="S99" si="37">SUM(D99:R99)</f>
        <v>100.00000000000003</v>
      </c>
      <c r="U99" s="394" t="s">
        <v>233</v>
      </c>
      <c r="V99" s="394"/>
      <c r="W99" s="245" t="s">
        <v>16</v>
      </c>
      <c r="X99" s="246">
        <f>(X90/$AM$90*$C$90+X91/$AM$91*$C$91+X92/$AM$92*$C$92+X93/$AM$93*$C$93+X94/$AM$94*$C$94+X95/$AM$95*$C$95+X96/$AM$96*$C$96+X97/$AM$97*$C$97+X98/$AM$98*$C$98)*100</f>
        <v>12.164170785865975</v>
      </c>
      <c r="Y99" s="246">
        <f t="shared" ref="Y99:AL99" si="38">(Y90/$AM$90*$C$90+Y91/$AM$91*$C$91+Y92/$AM$92*$C$92+Y93/$AM$93*$C$93+Y94/$AM$94*$C$94+Y95/$AM$95*$C$95+Y96/$AM$96*$C$96+Y97/$AM$97*$C$97+Y98/$AM$98*$C$98)*100</f>
        <v>10.326711432253473</v>
      </c>
      <c r="Z99" s="246">
        <f t="shared" si="38"/>
        <v>6.3783188954308772</v>
      </c>
      <c r="AA99" s="246">
        <f t="shared" si="38"/>
        <v>5.1510713972153175</v>
      </c>
      <c r="AB99" s="246">
        <f t="shared" si="38"/>
        <v>6.6246160171721069</v>
      </c>
      <c r="AC99" s="246">
        <f t="shared" si="38"/>
        <v>2.3983847650453542</v>
      </c>
      <c r="AD99" s="246">
        <f t="shared" si="38"/>
        <v>3.4385375276282395</v>
      </c>
      <c r="AE99" s="246">
        <f t="shared" si="38"/>
        <v>4.3544465300672988</v>
      </c>
      <c r="AF99" s="246">
        <f t="shared" si="38"/>
        <v>6.3828972620933522</v>
      </c>
      <c r="AG99" s="246">
        <f t="shared" si="38"/>
        <v>5.7673393481991981</v>
      </c>
      <c r="AH99" s="246">
        <f t="shared" si="38"/>
        <v>8.3277255671659951</v>
      </c>
      <c r="AI99" s="246">
        <f t="shared" si="38"/>
        <v>10.007772562648249</v>
      </c>
      <c r="AJ99" s="246">
        <f t="shared" si="38"/>
        <v>5.4378227141498652</v>
      </c>
      <c r="AK99" s="246">
        <f t="shared" si="38"/>
        <v>4.0806919144343095</v>
      </c>
      <c r="AL99" s="246">
        <f t="shared" si="38"/>
        <v>9.159493280630393</v>
      </c>
      <c r="AM99" s="246">
        <v>100</v>
      </c>
    </row>
    <row r="100" spans="1:39" ht="16.5" customHeight="1" thickBot="1" x14ac:dyDescent="0.4">
      <c r="A100" s="361"/>
      <c r="B100" s="361"/>
      <c r="C100" s="107"/>
      <c r="D100" s="108"/>
      <c r="E100" s="108"/>
      <c r="F100" s="108"/>
      <c r="G100" s="108"/>
      <c r="H100" s="108"/>
      <c r="I100" s="108"/>
      <c r="J100" s="108"/>
      <c r="K100" s="108"/>
      <c r="L100" s="108"/>
      <c r="M100" s="108"/>
      <c r="N100" s="108"/>
      <c r="O100" s="108"/>
      <c r="P100" s="108"/>
      <c r="Q100" s="108"/>
      <c r="R100" s="108"/>
      <c r="S100" s="108"/>
      <c r="U100" s="361"/>
      <c r="V100" s="361"/>
      <c r="W100" s="107"/>
      <c r="X100" s="108"/>
      <c r="Y100" s="108"/>
      <c r="Z100" s="108"/>
      <c r="AA100" s="108"/>
      <c r="AB100" s="108"/>
      <c r="AC100" s="108"/>
      <c r="AD100" s="108"/>
      <c r="AE100" s="108"/>
      <c r="AF100" s="108"/>
      <c r="AG100" s="108"/>
      <c r="AH100" s="108"/>
      <c r="AI100" s="108"/>
      <c r="AJ100" s="108"/>
      <c r="AK100" s="108"/>
      <c r="AL100" s="108"/>
      <c r="AM100" s="108"/>
    </row>
    <row r="101" spans="1:39" ht="16.5" customHeight="1" x14ac:dyDescent="0.35">
      <c r="A101" s="393" t="str">
        <f>'Tabell 3.1 DOK32021'!A85</f>
        <v>FO4B Kvalifiseringsprogram (KVP) og FO4C Økonomisk sosialhjelp</v>
      </c>
      <c r="B101" s="393"/>
      <c r="C101" s="243"/>
      <c r="D101" s="244"/>
      <c r="E101" s="244"/>
      <c r="F101" s="244"/>
      <c r="G101" s="244"/>
      <c r="H101" s="244"/>
      <c r="I101" s="244"/>
      <c r="J101" s="244"/>
      <c r="K101" s="244"/>
      <c r="L101" s="244"/>
      <c r="M101" s="244"/>
      <c r="N101" s="244"/>
      <c r="O101" s="244"/>
      <c r="P101" s="244"/>
      <c r="Q101" s="244"/>
      <c r="R101" s="244"/>
      <c r="S101" s="244"/>
      <c r="U101" s="393" t="s">
        <v>199</v>
      </c>
      <c r="V101" s="393"/>
      <c r="W101" s="243"/>
      <c r="X101" s="244"/>
      <c r="Y101" s="244"/>
      <c r="Z101" s="244"/>
      <c r="AA101" s="244"/>
      <c r="AB101" s="244"/>
      <c r="AC101" s="244"/>
      <c r="AD101" s="244"/>
      <c r="AE101" s="244"/>
      <c r="AF101" s="244"/>
      <c r="AG101" s="244"/>
      <c r="AH101" s="244"/>
      <c r="AI101" s="244"/>
      <c r="AJ101" s="244"/>
      <c r="AK101" s="244"/>
      <c r="AL101" s="244"/>
      <c r="AM101" s="244"/>
    </row>
    <row r="102" spans="1:39" ht="16.5" customHeight="1" x14ac:dyDescent="0.35">
      <c r="A102" s="360" t="s">
        <v>118</v>
      </c>
      <c r="B102" s="360"/>
      <c r="C102" s="100">
        <v>0.25</v>
      </c>
      <c r="D102" s="128">
        <f>D103*D104*D105</f>
        <v>40301.836447078189</v>
      </c>
      <c r="E102" s="128">
        <f t="shared" ref="E102:R102" si="39">E103*E104*E105</f>
        <v>49618.230240733086</v>
      </c>
      <c r="F102" s="128">
        <f t="shared" si="39"/>
        <v>31239.661891116131</v>
      </c>
      <c r="G102" s="128">
        <f t="shared" si="39"/>
        <v>29936.634234752692</v>
      </c>
      <c r="H102" s="128">
        <f t="shared" si="39"/>
        <v>25526.916617014667</v>
      </c>
      <c r="I102" s="128">
        <f t="shared" si="39"/>
        <v>2660.7189426964669</v>
      </c>
      <c r="J102" s="128">
        <f t="shared" si="39"/>
        <v>3021.9273127542833</v>
      </c>
      <c r="K102" s="128">
        <f t="shared" si="39"/>
        <v>5955.909974827051</v>
      </c>
      <c r="L102" s="128">
        <f t="shared" si="39"/>
        <v>12148.869545560554</v>
      </c>
      <c r="M102" s="128">
        <f t="shared" si="39"/>
        <v>11476.845379578552</v>
      </c>
      <c r="N102" s="128">
        <f t="shared" si="39"/>
        <v>11950.321643357032</v>
      </c>
      <c r="O102" s="128">
        <f t="shared" si="39"/>
        <v>17800.048982651806</v>
      </c>
      <c r="P102" s="128">
        <f t="shared" si="39"/>
        <v>6997.6223070096285</v>
      </c>
      <c r="Q102" s="128">
        <f t="shared" si="39"/>
        <v>4556.7425493898772</v>
      </c>
      <c r="R102" s="128">
        <f t="shared" si="39"/>
        <v>10684.5614020993</v>
      </c>
      <c r="S102" s="128">
        <f>SUM(D102:R102)</f>
        <v>263876.84747061937</v>
      </c>
      <c r="U102" s="360" t="s">
        <v>118</v>
      </c>
      <c r="V102" s="360"/>
      <c r="W102" s="100">
        <v>0.25</v>
      </c>
      <c r="X102" s="128">
        <v>41714.010820779717</v>
      </c>
      <c r="Y102" s="128">
        <v>49639.90178079663</v>
      </c>
      <c r="Z102" s="128">
        <v>31450.772457799925</v>
      </c>
      <c r="AA102" s="128">
        <v>33823.203424927036</v>
      </c>
      <c r="AB102" s="128">
        <v>30371.838415460756</v>
      </c>
      <c r="AC102" s="128">
        <v>3458.400538375402</v>
      </c>
      <c r="AD102" s="128">
        <v>3679.3971292953192</v>
      </c>
      <c r="AE102" s="128">
        <v>6538.9316536151964</v>
      </c>
      <c r="AF102" s="128">
        <v>13196.1927382953</v>
      </c>
      <c r="AG102" s="128">
        <v>12976.554510294915</v>
      </c>
      <c r="AH102" s="128">
        <v>14789.715499087377</v>
      </c>
      <c r="AI102" s="128">
        <v>20726.392294652433</v>
      </c>
      <c r="AJ102" s="128">
        <v>7658.2307879227901</v>
      </c>
      <c r="AK102" s="128">
        <v>5112.2866032457368</v>
      </c>
      <c r="AL102" s="128">
        <v>12056.05582680758</v>
      </c>
      <c r="AM102" s="128">
        <v>287191.88448135607</v>
      </c>
    </row>
    <row r="103" spans="1:39" ht="16.5" customHeight="1" x14ac:dyDescent="0.35">
      <c r="A103" s="360" t="s">
        <v>337</v>
      </c>
      <c r="B103" s="360"/>
      <c r="C103" s="100" t="s">
        <v>16</v>
      </c>
      <c r="D103" s="289">
        <v>28282</v>
      </c>
      <c r="E103" s="289">
        <v>34371</v>
      </c>
      <c r="F103" s="289">
        <v>24773</v>
      </c>
      <c r="G103" s="289">
        <v>22685</v>
      </c>
      <c r="H103" s="289">
        <v>27178</v>
      </c>
      <c r="I103" s="289">
        <v>8401</v>
      </c>
      <c r="J103" s="289">
        <v>12069</v>
      </c>
      <c r="K103" s="289">
        <v>16640</v>
      </c>
      <c r="L103" s="289">
        <v>10204</v>
      </c>
      <c r="M103" s="289">
        <v>7651</v>
      </c>
      <c r="N103" s="289">
        <v>7391</v>
      </c>
      <c r="O103" s="289">
        <v>13290</v>
      </c>
      <c r="P103" s="289">
        <v>13637</v>
      </c>
      <c r="Q103" s="289">
        <v>13477</v>
      </c>
      <c r="R103" s="289">
        <v>9061</v>
      </c>
      <c r="S103" s="128">
        <f t="shared" ref="S103" si="40">SUM(D103:R103)</f>
        <v>249110</v>
      </c>
      <c r="U103" s="360" t="s">
        <v>396</v>
      </c>
      <c r="V103" s="360"/>
      <c r="W103" s="100" t="s">
        <v>16</v>
      </c>
      <c r="X103" s="289">
        <v>29959</v>
      </c>
      <c r="Y103" s="289">
        <v>35916</v>
      </c>
      <c r="Z103" s="289">
        <v>26273</v>
      </c>
      <c r="AA103" s="289">
        <v>24106</v>
      </c>
      <c r="AB103" s="289">
        <v>29990</v>
      </c>
      <c r="AC103" s="289">
        <v>10115</v>
      </c>
      <c r="AD103" s="289">
        <v>14108</v>
      </c>
      <c r="AE103" s="289">
        <v>18364</v>
      </c>
      <c r="AF103" s="289">
        <v>11294</v>
      </c>
      <c r="AG103" s="289">
        <v>8867</v>
      </c>
      <c r="AH103" s="289">
        <v>8784</v>
      </c>
      <c r="AI103" s="289">
        <v>15486</v>
      </c>
      <c r="AJ103" s="289">
        <v>15597</v>
      </c>
      <c r="AK103" s="289">
        <v>15581</v>
      </c>
      <c r="AL103" s="289">
        <v>10313</v>
      </c>
      <c r="AM103" s="128">
        <v>274753</v>
      </c>
    </row>
    <row r="104" spans="1:39" ht="16.5" customHeight="1" x14ac:dyDescent="0.35">
      <c r="A104" s="356" t="s">
        <v>338</v>
      </c>
      <c r="B104" s="356"/>
      <c r="C104" s="100" t="s">
        <v>16</v>
      </c>
      <c r="D104" s="304">
        <f>'Tabell 4.2-4.4 DOK32021'!D7</f>
        <v>1.2111699923826669</v>
      </c>
      <c r="E104" s="304">
        <f>'Tabell 4.2-4.4 DOK32021'!E7</f>
        <v>0.9692404103937684</v>
      </c>
      <c r="F104" s="304">
        <f>'Tabell 4.2-4.4 DOK32021'!F7</f>
        <v>0.90087838771212514</v>
      </c>
      <c r="G104" s="304">
        <f>'Tabell 4.2-4.4 DOK32021'!G7</f>
        <v>0.75972794140397049</v>
      </c>
      <c r="H104" s="304">
        <f>'Tabell 4.2-4.4 DOK32021'!H7</f>
        <v>0.66561690350707758</v>
      </c>
      <c r="I104" s="304">
        <f>'Tabell 4.2-4.4 DOK32021'!I7</f>
        <v>0.41829703283931535</v>
      </c>
      <c r="J104" s="304">
        <f>'Tabell 4.2-4.4 DOK32021'!J7</f>
        <v>0.37501601796972395</v>
      </c>
      <c r="K104" s="304">
        <f>'Tabell 4.2-4.4 DOK32021'!K7</f>
        <v>0.41000815673815699</v>
      </c>
      <c r="L104" s="304">
        <f>'Tabell 4.2-4.4 DOK32021'!L7</f>
        <v>1.2651401163126286</v>
      </c>
      <c r="M104" s="304">
        <f>'Tabell 4.2-4.4 DOK32021'!M7</f>
        <v>1.8606822594181374</v>
      </c>
      <c r="N104" s="304">
        <f>'Tabell 4.2-4.4 DOK32021'!N7</f>
        <v>2.1929665809723717</v>
      </c>
      <c r="O104" s="304">
        <f>'Tabell 4.2-4.4 DOK32021'!O7</f>
        <v>1.7619825659572494</v>
      </c>
      <c r="P104" s="304">
        <f>'Tabell 4.2-4.4 DOK32021'!P7</f>
        <v>0.84575356735002649</v>
      </c>
      <c r="Q104" s="304">
        <f>'Tabell 4.2-4.4 DOK32021'!Q7</f>
        <v>0.55478127179287828</v>
      </c>
      <c r="R104" s="304">
        <f>'Tabell 4.2-4.4 DOK32021'!R7</f>
        <v>1.7265149841794742</v>
      </c>
      <c r="S104" s="129">
        <v>1</v>
      </c>
      <c r="U104" s="356" t="s">
        <v>397</v>
      </c>
      <c r="V104" s="356"/>
      <c r="W104" s="100" t="s">
        <v>16</v>
      </c>
      <c r="X104" s="304">
        <v>1.1581224543053421</v>
      </c>
      <c r="Y104" s="304">
        <v>0.95694522975061058</v>
      </c>
      <c r="Z104" s="304">
        <v>0.86609962107667671</v>
      </c>
      <c r="AA104" s="304">
        <v>0.78063122644424277</v>
      </c>
      <c r="AB104" s="304">
        <v>0.70578164384596764</v>
      </c>
      <c r="AC104" s="304">
        <v>0.44664673979131025</v>
      </c>
      <c r="AD104" s="304">
        <v>0.3919568824609842</v>
      </c>
      <c r="AE104" s="304">
        <v>0.40367587605826122</v>
      </c>
      <c r="AF104" s="304">
        <v>1.2959912016961739</v>
      </c>
      <c r="AG104" s="304">
        <v>1.8346408808628203</v>
      </c>
      <c r="AH104" s="304">
        <v>2.2383011883858019</v>
      </c>
      <c r="AI104" s="304">
        <v>1.7758005117141387</v>
      </c>
      <c r="AJ104" s="304">
        <v>0.82396667219931141</v>
      </c>
      <c r="AK104" s="304">
        <v>0.54198473849257256</v>
      </c>
      <c r="AL104" s="304">
        <v>1.7609741600847901</v>
      </c>
      <c r="AM104" s="129">
        <v>1</v>
      </c>
    </row>
    <row r="105" spans="1:39" ht="16.5" customHeight="1" x14ac:dyDescent="0.35">
      <c r="A105" s="360" t="s">
        <v>339</v>
      </c>
      <c r="B105" s="360"/>
      <c r="C105" s="100" t="s">
        <v>16</v>
      </c>
      <c r="D105" s="296">
        <f>'Tabell 4.2-4.4 DOK32021'!D16</f>
        <v>1.176547908019131</v>
      </c>
      <c r="E105" s="296">
        <f>'Tabell 4.2-4.4 DOK32021'!E16</f>
        <v>1.4894213995947825</v>
      </c>
      <c r="F105" s="296">
        <f>'Tabell 4.2-4.4 DOK32021'!F16</f>
        <v>1.3997857046846143</v>
      </c>
      <c r="G105" s="296">
        <f>'Tabell 4.2-4.4 DOK32021'!G16</f>
        <v>1.7370250771010656</v>
      </c>
      <c r="H105" s="296">
        <f>'Tabell 4.2-4.4 DOK32021'!H16</f>
        <v>1.4110958773242495</v>
      </c>
      <c r="I105" s="296">
        <f>'Tabell 4.2-4.4 DOK32021'!I16</f>
        <v>0.757152277222499</v>
      </c>
      <c r="J105" s="296">
        <f>'Tabell 4.2-4.4 DOK32021'!J16</f>
        <v>0.66767160778717616</v>
      </c>
      <c r="K105" s="296">
        <f>'Tabell 4.2-4.4 DOK32021'!K16</f>
        <v>0.87297600366919381</v>
      </c>
      <c r="L105" s="296">
        <f>'Tabell 4.2-4.4 DOK32021'!L16</f>
        <v>0.9410805371700407</v>
      </c>
      <c r="M105" s="296">
        <f>'Tabell 4.2-4.4 DOK32021'!M16</f>
        <v>0.80618017082912907</v>
      </c>
      <c r="N105" s="296">
        <f>'Tabell 4.2-4.4 DOK32021'!N16</f>
        <v>0.737300245960537</v>
      </c>
      <c r="O105" s="296">
        <f>'Tabell 4.2-4.4 DOK32021'!O16</f>
        <v>0.76014179054300979</v>
      </c>
      <c r="P105" s="296">
        <f>'Tabell 4.2-4.4 DOK32021'!P16</f>
        <v>0.6067193124439646</v>
      </c>
      <c r="Q105" s="296">
        <f>'Tabell 4.2-4.4 DOK32021'!Q16</f>
        <v>0.60945195142356767</v>
      </c>
      <c r="R105" s="296">
        <f>'Tabell 4.2-4.4 DOK32021'!R16</f>
        <v>0.68298350803982799</v>
      </c>
      <c r="S105" s="133">
        <v>1</v>
      </c>
      <c r="U105" s="360" t="s">
        <v>398</v>
      </c>
      <c r="V105" s="360"/>
      <c r="W105" s="100" t="s">
        <v>16</v>
      </c>
      <c r="X105" s="296">
        <v>1.2022648621984424</v>
      </c>
      <c r="Y105" s="296">
        <v>1.4442948702573608</v>
      </c>
      <c r="Z105" s="296">
        <v>1.3821456210278327</v>
      </c>
      <c r="AA105" s="296">
        <v>1.7973955645959485</v>
      </c>
      <c r="AB105" s="296">
        <v>1.4349086577644063</v>
      </c>
      <c r="AC105" s="296">
        <v>0.76550006997875519</v>
      </c>
      <c r="AD105" s="296">
        <v>0.66538486710404765</v>
      </c>
      <c r="AE105" s="296">
        <v>0.88207744565217383</v>
      </c>
      <c r="AF105" s="296">
        <v>0.90156867443890787</v>
      </c>
      <c r="AG105" s="296">
        <v>0.79768535799673279</v>
      </c>
      <c r="AH105" s="296">
        <v>0.75222708614819578</v>
      </c>
      <c r="AI105" s="296">
        <v>0.75368571196857714</v>
      </c>
      <c r="AJ105" s="296">
        <v>0.59590596430444687</v>
      </c>
      <c r="AK105" s="296">
        <v>0.60538660577146075</v>
      </c>
      <c r="AL105" s="296">
        <v>0.66384585710469279</v>
      </c>
      <c r="AM105" s="133">
        <v>1</v>
      </c>
    </row>
    <row r="106" spans="1:39" ht="16.5" customHeight="1" x14ac:dyDescent="0.35">
      <c r="A106" s="360" t="s">
        <v>119</v>
      </c>
      <c r="B106" s="360"/>
      <c r="C106" s="100">
        <v>0.12</v>
      </c>
      <c r="D106" s="298">
        <v>1309</v>
      </c>
      <c r="E106" s="298">
        <v>1142</v>
      </c>
      <c r="F106" s="298">
        <v>781</v>
      </c>
      <c r="G106" s="298">
        <v>716</v>
      </c>
      <c r="H106" s="298">
        <v>823</v>
      </c>
      <c r="I106" s="298">
        <v>194</v>
      </c>
      <c r="J106" s="298">
        <v>332</v>
      </c>
      <c r="K106" s="298">
        <v>429</v>
      </c>
      <c r="L106" s="298">
        <v>442</v>
      </c>
      <c r="M106" s="298">
        <v>447</v>
      </c>
      <c r="N106" s="298">
        <v>557</v>
      </c>
      <c r="O106" s="298">
        <v>663</v>
      </c>
      <c r="P106" s="298">
        <v>421</v>
      </c>
      <c r="Q106" s="298">
        <v>372</v>
      </c>
      <c r="R106" s="298">
        <v>621</v>
      </c>
      <c r="S106" s="125">
        <f t="shared" ref="S106:S110" si="41">SUM(D106:R106)</f>
        <v>9249</v>
      </c>
      <c r="U106" s="360" t="s">
        <v>119</v>
      </c>
      <c r="V106" s="360"/>
      <c r="W106" s="100">
        <v>0.12</v>
      </c>
      <c r="X106" s="298">
        <v>1417</v>
      </c>
      <c r="Y106" s="298">
        <v>1238</v>
      </c>
      <c r="Z106" s="298">
        <v>890</v>
      </c>
      <c r="AA106" s="298">
        <v>706</v>
      </c>
      <c r="AB106" s="298">
        <v>826</v>
      </c>
      <c r="AC106" s="298">
        <v>232</v>
      </c>
      <c r="AD106" s="298">
        <v>342</v>
      </c>
      <c r="AE106" s="298">
        <v>482</v>
      </c>
      <c r="AF106" s="298">
        <v>558</v>
      </c>
      <c r="AG106" s="298">
        <v>500</v>
      </c>
      <c r="AH106" s="298">
        <v>623</v>
      </c>
      <c r="AI106" s="298">
        <v>760</v>
      </c>
      <c r="AJ106" s="298">
        <v>453</v>
      </c>
      <c r="AK106" s="298">
        <v>404</v>
      </c>
      <c r="AL106" s="298">
        <v>678</v>
      </c>
      <c r="AM106" s="125">
        <v>10109</v>
      </c>
    </row>
    <row r="107" spans="1:39" ht="16.5" customHeight="1" x14ac:dyDescent="0.35">
      <c r="A107" s="360" t="s">
        <v>124</v>
      </c>
      <c r="B107" s="360"/>
      <c r="C107" s="100">
        <v>0.25</v>
      </c>
      <c r="D107" s="131">
        <f t="shared" ref="D107:R110" si="42">D91</f>
        <v>3596</v>
      </c>
      <c r="E107" s="131">
        <f t="shared" si="42"/>
        <v>2069</v>
      </c>
      <c r="F107" s="131">
        <f t="shared" si="42"/>
        <v>1332</v>
      </c>
      <c r="G107" s="131">
        <f t="shared" si="42"/>
        <v>801</v>
      </c>
      <c r="H107" s="131">
        <f t="shared" si="42"/>
        <v>930</v>
      </c>
      <c r="I107" s="131">
        <f t="shared" si="42"/>
        <v>368</v>
      </c>
      <c r="J107" s="131">
        <f t="shared" si="42"/>
        <v>485</v>
      </c>
      <c r="K107" s="131">
        <f t="shared" si="42"/>
        <v>707</v>
      </c>
      <c r="L107" s="131">
        <f t="shared" si="42"/>
        <v>2032</v>
      </c>
      <c r="M107" s="131">
        <f t="shared" si="42"/>
        <v>1908</v>
      </c>
      <c r="N107" s="131">
        <f t="shared" si="42"/>
        <v>3387</v>
      </c>
      <c r="O107" s="131">
        <f t="shared" si="42"/>
        <v>3651</v>
      </c>
      <c r="P107" s="131">
        <f t="shared" si="42"/>
        <v>1423</v>
      </c>
      <c r="Q107" s="131">
        <f t="shared" si="42"/>
        <v>782</v>
      </c>
      <c r="R107" s="131">
        <f t="shared" si="42"/>
        <v>3812</v>
      </c>
      <c r="S107" s="125">
        <f t="shared" si="41"/>
        <v>27283</v>
      </c>
      <c r="U107" s="360" t="s">
        <v>124</v>
      </c>
      <c r="V107" s="360"/>
      <c r="W107" s="100">
        <v>0.25</v>
      </c>
      <c r="X107" s="131">
        <v>3344</v>
      </c>
      <c r="Y107" s="131">
        <v>2010</v>
      </c>
      <c r="Z107" s="131">
        <v>1311</v>
      </c>
      <c r="AA107" s="131">
        <v>779</v>
      </c>
      <c r="AB107" s="131">
        <v>942</v>
      </c>
      <c r="AC107" s="131">
        <v>370</v>
      </c>
      <c r="AD107" s="131">
        <v>483</v>
      </c>
      <c r="AE107" s="131">
        <v>743</v>
      </c>
      <c r="AF107" s="131">
        <v>1975</v>
      </c>
      <c r="AG107" s="131">
        <v>1745</v>
      </c>
      <c r="AH107" s="131">
        <v>3228</v>
      </c>
      <c r="AI107" s="131">
        <v>3149</v>
      </c>
      <c r="AJ107" s="131">
        <v>1426</v>
      </c>
      <c r="AK107" s="131">
        <v>741</v>
      </c>
      <c r="AL107" s="131">
        <v>3453</v>
      </c>
      <c r="AM107" s="125">
        <v>25699</v>
      </c>
    </row>
    <row r="108" spans="1:39" ht="16.5" customHeight="1" x14ac:dyDescent="0.35">
      <c r="A108" s="360" t="s">
        <v>120</v>
      </c>
      <c r="B108" s="360"/>
      <c r="C108" s="100">
        <v>0.06</v>
      </c>
      <c r="D108" s="131">
        <f t="shared" si="42"/>
        <v>10705</v>
      </c>
      <c r="E108" s="131">
        <f t="shared" si="42"/>
        <v>9292</v>
      </c>
      <c r="F108" s="131">
        <f t="shared" si="42"/>
        <v>5226</v>
      </c>
      <c r="G108" s="131">
        <f t="shared" si="42"/>
        <v>4503</v>
      </c>
      <c r="H108" s="131">
        <f t="shared" si="42"/>
        <v>6158</v>
      </c>
      <c r="I108" s="131">
        <f t="shared" si="42"/>
        <v>2517</v>
      </c>
      <c r="J108" s="131">
        <f t="shared" si="42"/>
        <v>3063</v>
      </c>
      <c r="K108" s="131">
        <f t="shared" si="42"/>
        <v>4242</v>
      </c>
      <c r="L108" s="131">
        <f t="shared" si="42"/>
        <v>6714</v>
      </c>
      <c r="M108" s="131">
        <f t="shared" si="42"/>
        <v>7074</v>
      </c>
      <c r="N108" s="131">
        <f t="shared" si="42"/>
        <v>9137</v>
      </c>
      <c r="O108" s="131">
        <f t="shared" si="42"/>
        <v>12893</v>
      </c>
      <c r="P108" s="131">
        <f t="shared" si="42"/>
        <v>5739</v>
      </c>
      <c r="Q108" s="131">
        <f t="shared" si="42"/>
        <v>3440</v>
      </c>
      <c r="R108" s="131">
        <f t="shared" si="42"/>
        <v>9423</v>
      </c>
      <c r="S108" s="125">
        <f t="shared" si="41"/>
        <v>100126</v>
      </c>
      <c r="U108" s="360" t="s">
        <v>120</v>
      </c>
      <c r="V108" s="360"/>
      <c r="W108" s="100">
        <v>0.06</v>
      </c>
      <c r="X108" s="131">
        <v>10845</v>
      </c>
      <c r="Y108" s="131">
        <v>9488</v>
      </c>
      <c r="Z108" s="131">
        <v>5250</v>
      </c>
      <c r="AA108" s="131">
        <v>4410</v>
      </c>
      <c r="AB108" s="131">
        <v>6004</v>
      </c>
      <c r="AC108" s="131">
        <v>2560</v>
      </c>
      <c r="AD108" s="131">
        <v>3058</v>
      </c>
      <c r="AE108" s="131">
        <v>4212</v>
      </c>
      <c r="AF108" s="131">
        <v>6794</v>
      </c>
      <c r="AG108" s="131">
        <v>7007</v>
      </c>
      <c r="AH108" s="131">
        <v>9229</v>
      </c>
      <c r="AI108" s="131">
        <v>12841</v>
      </c>
      <c r="AJ108" s="131">
        <v>5739</v>
      </c>
      <c r="AK108" s="131">
        <v>3478</v>
      </c>
      <c r="AL108" s="131">
        <v>9548</v>
      </c>
      <c r="AM108" s="125">
        <v>100463</v>
      </c>
    </row>
    <row r="109" spans="1:39" ht="16.5" customHeight="1" x14ac:dyDescent="0.35">
      <c r="A109" s="356" t="s">
        <v>121</v>
      </c>
      <c r="B109" s="356"/>
      <c r="C109" s="100">
        <v>0.08</v>
      </c>
      <c r="D109" s="131">
        <f t="shared" si="42"/>
        <v>1139</v>
      </c>
      <c r="E109" s="131">
        <f t="shared" si="42"/>
        <v>856</v>
      </c>
      <c r="F109" s="131">
        <f t="shared" si="42"/>
        <v>513</v>
      </c>
      <c r="G109" s="131">
        <f t="shared" si="42"/>
        <v>380</v>
      </c>
      <c r="H109" s="131">
        <f t="shared" si="42"/>
        <v>488</v>
      </c>
      <c r="I109" s="131">
        <f t="shared" si="42"/>
        <v>198</v>
      </c>
      <c r="J109" s="131">
        <f t="shared" si="42"/>
        <v>269</v>
      </c>
      <c r="K109" s="131">
        <f t="shared" si="42"/>
        <v>334</v>
      </c>
      <c r="L109" s="131">
        <f t="shared" si="42"/>
        <v>679</v>
      </c>
      <c r="M109" s="131">
        <f t="shared" si="42"/>
        <v>571</v>
      </c>
      <c r="N109" s="131">
        <f t="shared" si="42"/>
        <v>919</v>
      </c>
      <c r="O109" s="131">
        <f t="shared" si="42"/>
        <v>1064</v>
      </c>
      <c r="P109" s="131">
        <f t="shared" si="42"/>
        <v>506</v>
      </c>
      <c r="Q109" s="131">
        <f t="shared" si="42"/>
        <v>341</v>
      </c>
      <c r="R109" s="131">
        <f t="shared" si="42"/>
        <v>1082</v>
      </c>
      <c r="S109" s="125">
        <f t="shared" si="41"/>
        <v>9339</v>
      </c>
      <c r="U109" s="356" t="s">
        <v>121</v>
      </c>
      <c r="V109" s="356"/>
      <c r="W109" s="100">
        <v>0.08</v>
      </c>
      <c r="X109" s="131">
        <v>1073</v>
      </c>
      <c r="Y109" s="131">
        <v>786</v>
      </c>
      <c r="Z109" s="131">
        <v>488</v>
      </c>
      <c r="AA109" s="131">
        <v>333</v>
      </c>
      <c r="AB109" s="131">
        <v>477</v>
      </c>
      <c r="AC109" s="131">
        <v>185</v>
      </c>
      <c r="AD109" s="131">
        <v>255</v>
      </c>
      <c r="AE109" s="131">
        <v>341</v>
      </c>
      <c r="AF109" s="131">
        <v>672</v>
      </c>
      <c r="AG109" s="131">
        <v>535</v>
      </c>
      <c r="AH109" s="131">
        <v>856</v>
      </c>
      <c r="AI109" s="131">
        <v>931</v>
      </c>
      <c r="AJ109" s="131">
        <v>498</v>
      </c>
      <c r="AK109" s="131">
        <v>355</v>
      </c>
      <c r="AL109" s="131">
        <v>995</v>
      </c>
      <c r="AM109" s="125">
        <v>8780</v>
      </c>
    </row>
    <row r="110" spans="1:39" ht="16.5" customHeight="1" x14ac:dyDescent="0.35">
      <c r="A110" s="360" t="s">
        <v>122</v>
      </c>
      <c r="B110" s="360"/>
      <c r="C110" s="100">
        <v>0.02</v>
      </c>
      <c r="D110" s="131">
        <f t="shared" si="42"/>
        <v>1908</v>
      </c>
      <c r="E110" s="131">
        <f t="shared" si="42"/>
        <v>1516</v>
      </c>
      <c r="F110" s="131">
        <f t="shared" si="42"/>
        <v>2172</v>
      </c>
      <c r="G110" s="131">
        <f t="shared" si="42"/>
        <v>606</v>
      </c>
      <c r="H110" s="131">
        <f t="shared" si="42"/>
        <v>641</v>
      </c>
      <c r="I110" s="131">
        <f t="shared" si="42"/>
        <v>288</v>
      </c>
      <c r="J110" s="131">
        <f t="shared" si="42"/>
        <v>453</v>
      </c>
      <c r="K110" s="131">
        <f t="shared" si="42"/>
        <v>509</v>
      </c>
      <c r="L110" s="131">
        <f t="shared" si="42"/>
        <v>466</v>
      </c>
      <c r="M110" s="131">
        <f t="shared" si="42"/>
        <v>657</v>
      </c>
      <c r="N110" s="131">
        <f t="shared" si="42"/>
        <v>603</v>
      </c>
      <c r="O110" s="131">
        <f t="shared" si="42"/>
        <v>861</v>
      </c>
      <c r="P110" s="131">
        <f t="shared" si="42"/>
        <v>860</v>
      </c>
      <c r="Q110" s="131">
        <f t="shared" si="42"/>
        <v>562</v>
      </c>
      <c r="R110" s="131">
        <f t="shared" si="42"/>
        <v>593</v>
      </c>
      <c r="S110" s="125">
        <f t="shared" si="41"/>
        <v>12695</v>
      </c>
      <c r="U110" s="360" t="s">
        <v>122</v>
      </c>
      <c r="V110" s="360"/>
      <c r="W110" s="100">
        <v>0.02</v>
      </c>
      <c r="X110" s="131">
        <v>1918</v>
      </c>
      <c r="Y110" s="131">
        <v>1515</v>
      </c>
      <c r="Z110" s="131">
        <v>2182</v>
      </c>
      <c r="AA110" s="131">
        <v>477</v>
      </c>
      <c r="AB110" s="131">
        <v>665</v>
      </c>
      <c r="AC110" s="131">
        <v>313</v>
      </c>
      <c r="AD110" s="131">
        <v>603</v>
      </c>
      <c r="AE110" s="131">
        <v>507</v>
      </c>
      <c r="AF110" s="131">
        <v>487</v>
      </c>
      <c r="AG110" s="131">
        <v>658</v>
      </c>
      <c r="AH110" s="131">
        <v>603</v>
      </c>
      <c r="AI110" s="131">
        <v>861</v>
      </c>
      <c r="AJ110" s="131">
        <v>898</v>
      </c>
      <c r="AK110" s="131">
        <v>518</v>
      </c>
      <c r="AL110" s="131">
        <v>593</v>
      </c>
      <c r="AM110" s="125">
        <v>12798</v>
      </c>
    </row>
    <row r="111" spans="1:39" ht="16.5" customHeight="1" x14ac:dyDescent="0.35">
      <c r="A111" s="356" t="s">
        <v>115</v>
      </c>
      <c r="B111" s="356"/>
      <c r="C111" s="100">
        <v>0.05</v>
      </c>
      <c r="D111" s="131">
        <f t="shared" ref="D111:R113" si="43">D96</f>
        <v>2611</v>
      </c>
      <c r="E111" s="131">
        <f t="shared" si="43"/>
        <v>2777</v>
      </c>
      <c r="F111" s="131">
        <f t="shared" si="43"/>
        <v>1544</v>
      </c>
      <c r="G111" s="131">
        <f t="shared" si="43"/>
        <v>1602</v>
      </c>
      <c r="H111" s="131">
        <f t="shared" si="43"/>
        <v>2048</v>
      </c>
      <c r="I111" s="131">
        <f t="shared" si="43"/>
        <v>558</v>
      </c>
      <c r="J111" s="131">
        <f t="shared" si="43"/>
        <v>769</v>
      </c>
      <c r="K111" s="131">
        <f t="shared" si="43"/>
        <v>1017</v>
      </c>
      <c r="L111" s="131">
        <f t="shared" si="43"/>
        <v>1241</v>
      </c>
      <c r="M111" s="131">
        <f t="shared" si="43"/>
        <v>1331</v>
      </c>
      <c r="N111" s="131">
        <f t="shared" si="43"/>
        <v>1732</v>
      </c>
      <c r="O111" s="131">
        <f t="shared" si="43"/>
        <v>2410</v>
      </c>
      <c r="P111" s="131">
        <f t="shared" si="43"/>
        <v>1294</v>
      </c>
      <c r="Q111" s="131">
        <f t="shared" si="43"/>
        <v>1101</v>
      </c>
      <c r="R111" s="131">
        <f t="shared" si="43"/>
        <v>1891</v>
      </c>
      <c r="S111" s="131">
        <f>SUM(D111:R111)</f>
        <v>23926</v>
      </c>
      <c r="U111" s="356" t="s">
        <v>115</v>
      </c>
      <c r="V111" s="356"/>
      <c r="W111" s="100">
        <v>0.05</v>
      </c>
      <c r="X111" s="131">
        <v>2843</v>
      </c>
      <c r="Y111" s="131">
        <v>3019</v>
      </c>
      <c r="Z111" s="131">
        <v>1638</v>
      </c>
      <c r="AA111" s="131">
        <v>1715</v>
      </c>
      <c r="AB111" s="131">
        <v>2066</v>
      </c>
      <c r="AC111" s="131">
        <v>608</v>
      </c>
      <c r="AD111" s="131">
        <v>793</v>
      </c>
      <c r="AE111" s="131">
        <v>1057</v>
      </c>
      <c r="AF111" s="131">
        <v>1394</v>
      </c>
      <c r="AG111" s="131">
        <v>1398</v>
      </c>
      <c r="AH111" s="131">
        <v>1783</v>
      </c>
      <c r="AI111" s="131">
        <v>2489</v>
      </c>
      <c r="AJ111" s="131">
        <v>1315</v>
      </c>
      <c r="AK111" s="131">
        <v>1169</v>
      </c>
      <c r="AL111" s="131">
        <v>1922</v>
      </c>
      <c r="AM111" s="131">
        <v>25209</v>
      </c>
    </row>
    <row r="112" spans="1:39" ht="16.5" customHeight="1" x14ac:dyDescent="0.35">
      <c r="A112" s="360" t="s">
        <v>116</v>
      </c>
      <c r="B112" s="360"/>
      <c r="C112" s="100">
        <v>0.05</v>
      </c>
      <c r="D112" s="131">
        <f t="shared" si="43"/>
        <v>321</v>
      </c>
      <c r="E112" s="131">
        <f t="shared" si="43"/>
        <v>350</v>
      </c>
      <c r="F112" s="131">
        <f t="shared" si="43"/>
        <v>166</v>
      </c>
      <c r="G112" s="131">
        <f t="shared" si="43"/>
        <v>236</v>
      </c>
      <c r="H112" s="131">
        <f t="shared" si="43"/>
        <v>275</v>
      </c>
      <c r="I112" s="131">
        <f t="shared" si="43"/>
        <v>71</v>
      </c>
      <c r="J112" s="131">
        <f t="shared" si="43"/>
        <v>84</v>
      </c>
      <c r="K112" s="131">
        <f t="shared" si="43"/>
        <v>118</v>
      </c>
      <c r="L112" s="131">
        <f t="shared" si="43"/>
        <v>132</v>
      </c>
      <c r="M112" s="131">
        <f t="shared" si="43"/>
        <v>104</v>
      </c>
      <c r="N112" s="131">
        <f t="shared" si="43"/>
        <v>109</v>
      </c>
      <c r="O112" s="131">
        <f t="shared" si="43"/>
        <v>162</v>
      </c>
      <c r="P112" s="131">
        <f t="shared" si="43"/>
        <v>115</v>
      </c>
      <c r="Q112" s="131">
        <f t="shared" si="43"/>
        <v>122</v>
      </c>
      <c r="R112" s="131">
        <f t="shared" si="43"/>
        <v>122</v>
      </c>
      <c r="S112" s="125">
        <f t="shared" ref="S112:S113" si="44">SUM(D112:R112)</f>
        <v>2487</v>
      </c>
      <c r="U112" s="360" t="s">
        <v>116</v>
      </c>
      <c r="V112" s="360"/>
      <c r="W112" s="100">
        <v>0.05</v>
      </c>
      <c r="X112" s="131">
        <v>299</v>
      </c>
      <c r="Y112" s="131">
        <v>320</v>
      </c>
      <c r="Z112" s="131">
        <v>148</v>
      </c>
      <c r="AA112" s="131">
        <v>209</v>
      </c>
      <c r="AB112" s="131">
        <v>301</v>
      </c>
      <c r="AC112" s="131">
        <v>68</v>
      </c>
      <c r="AD112" s="131">
        <v>92</v>
      </c>
      <c r="AE112" s="131">
        <v>120</v>
      </c>
      <c r="AF112" s="131">
        <v>136</v>
      </c>
      <c r="AG112" s="131">
        <v>91</v>
      </c>
      <c r="AH112" s="131">
        <v>118</v>
      </c>
      <c r="AI112" s="131">
        <v>154</v>
      </c>
      <c r="AJ112" s="131">
        <v>114</v>
      </c>
      <c r="AK112" s="131">
        <v>133</v>
      </c>
      <c r="AL112" s="131">
        <v>124</v>
      </c>
      <c r="AM112" s="125">
        <v>2427</v>
      </c>
    </row>
    <row r="113" spans="1:39" ht="16.5" customHeight="1" x14ac:dyDescent="0.35">
      <c r="A113" s="360" t="s">
        <v>117</v>
      </c>
      <c r="B113" s="360"/>
      <c r="C113" s="100">
        <v>0.12</v>
      </c>
      <c r="D113" s="131">
        <f t="shared" si="43"/>
        <v>143</v>
      </c>
      <c r="E113" s="131">
        <f t="shared" si="43"/>
        <v>68</v>
      </c>
      <c r="F113" s="131">
        <f t="shared" si="43"/>
        <v>53</v>
      </c>
      <c r="G113" s="131">
        <f t="shared" si="43"/>
        <v>29</v>
      </c>
      <c r="H113" s="131">
        <f t="shared" si="43"/>
        <v>23</v>
      </c>
      <c r="I113" s="131">
        <f t="shared" si="43"/>
        <v>9</v>
      </c>
      <c r="J113" s="131">
        <f t="shared" si="43"/>
        <v>16</v>
      </c>
      <c r="K113" s="131">
        <f t="shared" si="43"/>
        <v>15</v>
      </c>
      <c r="L113" s="131">
        <f t="shared" si="43"/>
        <v>52</v>
      </c>
      <c r="M113" s="131">
        <f t="shared" si="43"/>
        <v>45</v>
      </c>
      <c r="N113" s="131">
        <f t="shared" si="43"/>
        <v>74</v>
      </c>
      <c r="O113" s="131">
        <f t="shared" si="43"/>
        <v>84</v>
      </c>
      <c r="P113" s="131">
        <f t="shared" si="43"/>
        <v>43</v>
      </c>
      <c r="Q113" s="131">
        <f t="shared" si="43"/>
        <v>25</v>
      </c>
      <c r="R113" s="131">
        <f t="shared" si="43"/>
        <v>110</v>
      </c>
      <c r="S113" s="125">
        <f t="shared" si="44"/>
        <v>789</v>
      </c>
      <c r="U113" s="360" t="s">
        <v>117</v>
      </c>
      <c r="V113" s="360"/>
      <c r="W113" s="100">
        <v>0.12</v>
      </c>
      <c r="X113" s="131">
        <v>123</v>
      </c>
      <c r="Y113" s="131">
        <v>85</v>
      </c>
      <c r="Z113" s="131">
        <v>59</v>
      </c>
      <c r="AA113" s="131">
        <v>27</v>
      </c>
      <c r="AB113" s="131">
        <v>34</v>
      </c>
      <c r="AC113" s="131">
        <v>8</v>
      </c>
      <c r="AD113" s="131">
        <v>18</v>
      </c>
      <c r="AE113" s="131">
        <v>24</v>
      </c>
      <c r="AF113" s="131">
        <v>57</v>
      </c>
      <c r="AG113" s="131">
        <v>53</v>
      </c>
      <c r="AH113" s="131">
        <v>69</v>
      </c>
      <c r="AI113" s="131">
        <v>81</v>
      </c>
      <c r="AJ113" s="131">
        <v>44</v>
      </c>
      <c r="AK113" s="131">
        <v>26</v>
      </c>
      <c r="AL113" s="131">
        <v>121</v>
      </c>
      <c r="AM113" s="125">
        <v>829</v>
      </c>
    </row>
    <row r="114" spans="1:39" ht="16.5" customHeight="1" thickBot="1" x14ac:dyDescent="0.4">
      <c r="A114" s="394" t="str">
        <f>'Tabell 3.1 DOK32021'!A95</f>
        <v xml:space="preserve">Fordelingsnøkkel FO4B </v>
      </c>
      <c r="B114" s="394"/>
      <c r="C114" s="245"/>
      <c r="D114" s="246">
        <f>(D102/$S$102*$C$102+D106/$S$106*$C$106+D107/$S$107*$C$107+D108/$S$108*$C$108+D109/$S$109*$C$109+D110/$S$110*$C$110+D111/$S$111*$C$111+D112/$S$112*$C$112+D113/$S$113*$C$113)*100</f>
        <v>14.095358246168132</v>
      </c>
      <c r="E114" s="246">
        <f t="shared" ref="E114:R114" si="45">(E102/$S$102*$C$102+E106/$S$106*$C$106+E107/$S$107*$C$107+E108/$S$108*$C$108+E109/$S$109*$C$109+E110/$S$110*$C$110+E111/$S$111*$C$111+E112/$S$112*$C$112+E113/$S$113*$C$113)*100</f>
        <v>11.925564127490485</v>
      </c>
      <c r="F114" s="246">
        <f t="shared" si="45"/>
        <v>7.7507964317856617</v>
      </c>
      <c r="G114" s="246">
        <f t="shared" si="45"/>
        <v>6.4403118634730552</v>
      </c>
      <c r="H114" s="246">
        <f t="shared" si="45"/>
        <v>6.5571226661150739</v>
      </c>
      <c r="I114" s="246">
        <f t="shared" si="45"/>
        <v>1.6030362092499157</v>
      </c>
      <c r="J114" s="246">
        <f t="shared" si="45"/>
        <v>2.2197410646458247</v>
      </c>
      <c r="K114" s="246">
        <f t="shared" si="45"/>
        <v>3.067111439611907</v>
      </c>
      <c r="L114" s="246">
        <f t="shared" si="45"/>
        <v>5.9594212357017096</v>
      </c>
      <c r="M114" s="246">
        <f t="shared" si="45"/>
        <v>5.6038157399573407</v>
      </c>
      <c r="N114" s="246">
        <f t="shared" si="45"/>
        <v>8.0947697210365597</v>
      </c>
      <c r="O114" s="246">
        <f t="shared" si="45"/>
        <v>9.8186817997576838</v>
      </c>
      <c r="P114" s="246">
        <f t="shared" si="45"/>
        <v>4.5815656006426977</v>
      </c>
      <c r="Q114" s="246">
        <f t="shared" si="45"/>
        <v>3.0732967160303439</v>
      </c>
      <c r="R114" s="246">
        <f t="shared" si="45"/>
        <v>9.2094071383336065</v>
      </c>
      <c r="S114" s="246">
        <f t="shared" ref="S114" si="46">SUM(D114:R114)</f>
        <v>100</v>
      </c>
      <c r="U114" s="394" t="s">
        <v>234</v>
      </c>
      <c r="V114" s="394"/>
      <c r="W114" s="245"/>
      <c r="X114" s="246">
        <f>(X102/$AM$102*$C$102+X106/$AM$106*$C$106+X107/$AM$107*$C$107+X108/$AM$108*$C$108+X109/$AM$109*$C$109+X110/$AM$110*$C$110+X111/$AM$111*$C$111+X112/$AM$112*$C$112+X113/$AM$113*$C$113)*100</f>
        <v>13.451750343674512</v>
      </c>
      <c r="Y114" s="246">
        <f t="shared" ref="Y114:AL114" si="47">(Y102/$AM$102*$C$102+Y106/$AM$106*$C$106+Y107/$AM$107*$C$107+Y108/$AM$108*$C$108+Y109/$AM$109*$C$109+Y110/$AM$110*$C$110+Y111/$AM$111*$C$111+Y112/$AM$112*$C$112+Y113/$AM$113*$C$113)*100</f>
        <v>11.754082256481063</v>
      </c>
      <c r="Z114" s="246">
        <f t="shared" si="47"/>
        <v>7.6526237847035699</v>
      </c>
      <c r="AA114" s="246">
        <f t="shared" si="47"/>
        <v>6.3430818775518709</v>
      </c>
      <c r="AB114" s="246">
        <f t="shared" si="47"/>
        <v>6.9599204078025556</v>
      </c>
      <c r="AC114" s="246">
        <f t="shared" si="47"/>
        <v>1.6832430593216812</v>
      </c>
      <c r="AD114" s="246">
        <f t="shared" si="47"/>
        <v>2.312716853327125</v>
      </c>
      <c r="AE114" s="246">
        <f t="shared" si="47"/>
        <v>3.3099321999732574</v>
      </c>
      <c r="AF114" s="246">
        <f t="shared" si="47"/>
        <v>6.2083151284806899</v>
      </c>
      <c r="AG114" s="246">
        <f t="shared" si="47"/>
        <v>5.66140211276179</v>
      </c>
      <c r="AH114" s="246">
        <f t="shared" si="47"/>
        <v>8.1880926675403494</v>
      </c>
      <c r="AI114" s="246">
        <f t="shared" si="47"/>
        <v>9.5029307867353783</v>
      </c>
      <c r="AJ114" s="246">
        <f t="shared" si="47"/>
        <v>4.6610350838968406</v>
      </c>
      <c r="AK114" s="246">
        <f t="shared" si="47"/>
        <v>3.1397917677266505</v>
      </c>
      <c r="AL114" s="246">
        <f t="shared" si="47"/>
        <v>9.1710816700226729</v>
      </c>
      <c r="AM114" s="246">
        <v>100</v>
      </c>
    </row>
    <row r="115" spans="1:39" ht="16.5" customHeight="1" x14ac:dyDescent="0.35">
      <c r="A115" s="395"/>
      <c r="B115" s="395"/>
      <c r="C115" s="92"/>
      <c r="D115" s="347"/>
      <c r="E115" s="347"/>
      <c r="F115" s="347"/>
      <c r="G115" s="347"/>
      <c r="H115" s="347"/>
      <c r="I115" s="347"/>
      <c r="J115" s="347"/>
      <c r="K115" s="347"/>
      <c r="L115" s="347"/>
      <c r="M115" s="347"/>
      <c r="N115" s="347"/>
      <c r="O115" s="347"/>
      <c r="P115" s="347"/>
      <c r="Q115" s="347"/>
      <c r="R115" s="347"/>
      <c r="S115" s="347"/>
      <c r="U115" s="395"/>
      <c r="V115" s="395"/>
      <c r="W115" s="92"/>
      <c r="X115" s="347"/>
      <c r="Y115" s="347"/>
      <c r="Z115" s="347"/>
      <c r="AA115" s="347"/>
      <c r="AB115" s="347"/>
      <c r="AC115" s="347"/>
      <c r="AD115" s="347"/>
      <c r="AE115" s="347"/>
      <c r="AF115" s="347"/>
      <c r="AG115" s="347"/>
      <c r="AH115" s="347"/>
      <c r="AI115" s="347"/>
      <c r="AJ115" s="347"/>
      <c r="AK115" s="347"/>
      <c r="AL115" s="347"/>
      <c r="AM115" s="347"/>
    </row>
    <row r="116" spans="1:39" ht="16.5" customHeight="1" x14ac:dyDescent="0.35">
      <c r="A116" s="358" t="str">
        <f>'Tabell 3.1 DOK32021'!A97</f>
        <v xml:space="preserve">Fordelingsnøkkel FO4B </v>
      </c>
      <c r="B116" s="358"/>
      <c r="C116" s="102">
        <v>0.8</v>
      </c>
      <c r="D116" s="103">
        <f>D114</f>
        <v>14.095358246168132</v>
      </c>
      <c r="E116" s="103">
        <f t="shared" ref="E116:R116" si="48">E114</f>
        <v>11.925564127490485</v>
      </c>
      <c r="F116" s="103">
        <f t="shared" si="48"/>
        <v>7.7507964317856617</v>
      </c>
      <c r="G116" s="103">
        <f t="shared" si="48"/>
        <v>6.4403118634730552</v>
      </c>
      <c r="H116" s="103">
        <f t="shared" si="48"/>
        <v>6.5571226661150739</v>
      </c>
      <c r="I116" s="103">
        <f t="shared" si="48"/>
        <v>1.6030362092499157</v>
      </c>
      <c r="J116" s="103">
        <f t="shared" si="48"/>
        <v>2.2197410646458247</v>
      </c>
      <c r="K116" s="103">
        <f t="shared" si="48"/>
        <v>3.067111439611907</v>
      </c>
      <c r="L116" s="103">
        <f t="shared" si="48"/>
        <v>5.9594212357017096</v>
      </c>
      <c r="M116" s="103">
        <f t="shared" si="48"/>
        <v>5.6038157399573407</v>
      </c>
      <c r="N116" s="103">
        <f t="shared" si="48"/>
        <v>8.0947697210365597</v>
      </c>
      <c r="O116" s="103">
        <f t="shared" si="48"/>
        <v>9.8186817997576838</v>
      </c>
      <c r="P116" s="103">
        <f t="shared" si="48"/>
        <v>4.5815656006426977</v>
      </c>
      <c r="Q116" s="103">
        <f t="shared" si="48"/>
        <v>3.0732967160303439</v>
      </c>
      <c r="R116" s="103">
        <f t="shared" si="48"/>
        <v>9.2094071383336065</v>
      </c>
      <c r="S116" s="103">
        <f>SUM(D116:R116)</f>
        <v>100</v>
      </c>
      <c r="U116" s="358" t="s">
        <v>234</v>
      </c>
      <c r="V116" s="358"/>
      <c r="W116" s="102">
        <v>0.8</v>
      </c>
      <c r="X116" s="103">
        <f>X114</f>
        <v>13.451750343674512</v>
      </c>
      <c r="Y116" s="103">
        <f t="shared" ref="Y116:AL116" si="49">Y114</f>
        <v>11.754082256481063</v>
      </c>
      <c r="Z116" s="103">
        <f t="shared" si="49"/>
        <v>7.6526237847035699</v>
      </c>
      <c r="AA116" s="103">
        <f t="shared" si="49"/>
        <v>6.3430818775518709</v>
      </c>
      <c r="AB116" s="103">
        <f t="shared" si="49"/>
        <v>6.9599204078025556</v>
      </c>
      <c r="AC116" s="103">
        <f t="shared" si="49"/>
        <v>1.6832430593216812</v>
      </c>
      <c r="AD116" s="103">
        <f t="shared" si="49"/>
        <v>2.312716853327125</v>
      </c>
      <c r="AE116" s="103">
        <f t="shared" si="49"/>
        <v>3.3099321999732574</v>
      </c>
      <c r="AF116" s="103">
        <f t="shared" si="49"/>
        <v>6.2083151284806899</v>
      </c>
      <c r="AG116" s="103">
        <f t="shared" si="49"/>
        <v>5.66140211276179</v>
      </c>
      <c r="AH116" s="103">
        <f t="shared" si="49"/>
        <v>8.1880926675403494</v>
      </c>
      <c r="AI116" s="103">
        <f t="shared" si="49"/>
        <v>9.5029307867353783</v>
      </c>
      <c r="AJ116" s="103">
        <f t="shared" si="49"/>
        <v>4.6610350838968406</v>
      </c>
      <c r="AK116" s="103">
        <f t="shared" si="49"/>
        <v>3.1397917677266505</v>
      </c>
      <c r="AL116" s="103">
        <f t="shared" si="49"/>
        <v>9.1710816700226729</v>
      </c>
      <c r="AM116" s="103">
        <v>100</v>
      </c>
    </row>
    <row r="117" spans="1:39" ht="16.5" customHeight="1" x14ac:dyDescent="0.35">
      <c r="A117" s="359" t="str">
        <f>'Tabell 3.1 DOK32021'!A98</f>
        <v>Regnskapsandeler 2019, FO4C</v>
      </c>
      <c r="B117" s="359"/>
      <c r="C117" s="107">
        <v>0.2</v>
      </c>
      <c r="D117" s="134">
        <v>14.1793059014781</v>
      </c>
      <c r="E117" s="134">
        <v>13.227618723491716</v>
      </c>
      <c r="F117" s="134">
        <v>9.2077482062245384</v>
      </c>
      <c r="G117" s="134">
        <v>6.094663241073655</v>
      </c>
      <c r="H117" s="134">
        <v>5.7297464890015863</v>
      </c>
      <c r="I117" s="134">
        <v>2.5323873770699858</v>
      </c>
      <c r="J117" s="134">
        <v>2.7939707642082698</v>
      </c>
      <c r="K117" s="134">
        <v>3.5526390968972255</v>
      </c>
      <c r="L117" s="134">
        <v>6.278723673027911</v>
      </c>
      <c r="M117" s="134">
        <v>5.9932132682433874</v>
      </c>
      <c r="N117" s="134">
        <v>5.7785604020268959</v>
      </c>
      <c r="O117" s="134">
        <v>7.2158595819180711</v>
      </c>
      <c r="P117" s="134">
        <v>5.877786390811508</v>
      </c>
      <c r="Q117" s="134">
        <v>2.8548240874350457</v>
      </c>
      <c r="R117" s="134">
        <v>8.6829527970920743</v>
      </c>
      <c r="S117" s="135">
        <f>SUM(D117:R117)</f>
        <v>99.999999999999972</v>
      </c>
      <c r="U117" s="359" t="s">
        <v>399</v>
      </c>
      <c r="V117" s="359"/>
      <c r="W117" s="107">
        <v>0.2</v>
      </c>
      <c r="X117" s="134">
        <v>13.713906975640967</v>
      </c>
      <c r="Y117" s="134">
        <v>12.130343464996487</v>
      </c>
      <c r="Z117" s="134">
        <v>9.3600661930979978</v>
      </c>
      <c r="AA117" s="134">
        <v>6.0081288465314353</v>
      </c>
      <c r="AB117" s="134">
        <v>6.1458821843582729</v>
      </c>
      <c r="AC117" s="134">
        <v>2.5450020020859072</v>
      </c>
      <c r="AD117" s="134">
        <v>2.5563128262107666</v>
      </c>
      <c r="AE117" s="134">
        <v>3.5986892507932549</v>
      </c>
      <c r="AF117" s="134">
        <v>6.4724278163126163</v>
      </c>
      <c r="AG117" s="134">
        <v>6.1114954590109383</v>
      </c>
      <c r="AH117" s="134">
        <v>5.6612895226663493</v>
      </c>
      <c r="AI117" s="134">
        <v>9.0023139532928891</v>
      </c>
      <c r="AJ117" s="134">
        <v>5.5036787536818226</v>
      </c>
      <c r="AK117" s="134">
        <v>2.798811907722158</v>
      </c>
      <c r="AL117" s="134">
        <v>8.3916508435981463</v>
      </c>
      <c r="AM117" s="135">
        <v>100</v>
      </c>
    </row>
    <row r="118" spans="1:39" ht="16.5" customHeight="1" thickBot="1" x14ac:dyDescent="0.4">
      <c r="A118" s="394" t="str">
        <f>'Tabell 3.1 DOK32021'!A99</f>
        <v xml:space="preserve">Fordelingsnøkkel FO4C </v>
      </c>
      <c r="B118" s="394"/>
      <c r="C118" s="245" t="s">
        <v>16</v>
      </c>
      <c r="D118" s="246">
        <f>SUMPRODUCT($C$116:$C$117,D116:D117)</f>
        <v>14.112147777230126</v>
      </c>
      <c r="E118" s="246">
        <f t="shared" ref="E118:R118" si="50">SUMPRODUCT($C$116:$C$117,E116:E117)</f>
        <v>12.185975046690732</v>
      </c>
      <c r="F118" s="246">
        <f t="shared" si="50"/>
        <v>8.0421867866734384</v>
      </c>
      <c r="G118" s="246">
        <f t="shared" si="50"/>
        <v>6.3711821389931762</v>
      </c>
      <c r="H118" s="246">
        <f t="shared" si="50"/>
        <v>6.3916474306923767</v>
      </c>
      <c r="I118" s="246">
        <f t="shared" si="50"/>
        <v>1.7889064428139299</v>
      </c>
      <c r="J118" s="246">
        <f t="shared" si="50"/>
        <v>2.3345870045583137</v>
      </c>
      <c r="K118" s="246">
        <f t="shared" si="50"/>
        <v>3.1642169710689707</v>
      </c>
      <c r="L118" s="246">
        <f t="shared" si="50"/>
        <v>6.0232817231669502</v>
      </c>
      <c r="M118" s="246">
        <f t="shared" si="50"/>
        <v>5.6816952456145504</v>
      </c>
      <c r="N118" s="246">
        <f t="shared" si="50"/>
        <v>7.6315278572346275</v>
      </c>
      <c r="O118" s="246">
        <f t="shared" si="50"/>
        <v>9.2981173561897617</v>
      </c>
      <c r="P118" s="246">
        <f t="shared" si="50"/>
        <v>4.8408097586764605</v>
      </c>
      <c r="Q118" s="246">
        <f t="shared" si="50"/>
        <v>3.0296021903112846</v>
      </c>
      <c r="R118" s="246">
        <f t="shared" si="50"/>
        <v>9.1041162700853011</v>
      </c>
      <c r="S118" s="246">
        <f t="shared" ref="S118" si="51">SUM(D118:R118)</f>
        <v>100.00000000000001</v>
      </c>
      <c r="U118" s="394" t="s">
        <v>235</v>
      </c>
      <c r="V118" s="394"/>
      <c r="W118" s="245" t="s">
        <v>16</v>
      </c>
      <c r="X118" s="246">
        <f>SUMPRODUCT($C$116:$C$117,X116:X117)</f>
        <v>13.504181670067805</v>
      </c>
      <c r="Y118" s="246">
        <f t="shared" ref="Y118:AL118" si="52">SUMPRODUCT($C$116:$C$117,Y116:Y117)</f>
        <v>11.829334498184148</v>
      </c>
      <c r="Z118" s="246">
        <f t="shared" si="52"/>
        <v>7.994112266382456</v>
      </c>
      <c r="AA118" s="246">
        <f t="shared" si="52"/>
        <v>6.2760912713477843</v>
      </c>
      <c r="AB118" s="246">
        <f t="shared" si="52"/>
        <v>6.7971127631136987</v>
      </c>
      <c r="AC118" s="246">
        <f t="shared" si="52"/>
        <v>1.8555948478745266</v>
      </c>
      <c r="AD118" s="246">
        <f t="shared" si="52"/>
        <v>2.3614360479038532</v>
      </c>
      <c r="AE118" s="246">
        <f t="shared" si="52"/>
        <v>3.3676836101372571</v>
      </c>
      <c r="AF118" s="246">
        <f t="shared" si="52"/>
        <v>6.2611376660470759</v>
      </c>
      <c r="AG118" s="246">
        <f t="shared" si="52"/>
        <v>5.7514207820116194</v>
      </c>
      <c r="AH118" s="246">
        <f t="shared" si="52"/>
        <v>7.6827320385655495</v>
      </c>
      <c r="AI118" s="246">
        <f t="shared" si="52"/>
        <v>9.4028074200468801</v>
      </c>
      <c r="AJ118" s="246">
        <f t="shared" si="52"/>
        <v>4.8295638178538374</v>
      </c>
      <c r="AK118" s="246">
        <f t="shared" si="52"/>
        <v>3.0715957957257523</v>
      </c>
      <c r="AL118" s="246">
        <f t="shared" si="52"/>
        <v>9.0151955047377683</v>
      </c>
      <c r="AM118" s="246">
        <v>100.00000000000003</v>
      </c>
    </row>
    <row r="119" spans="1:39" ht="16.5" customHeight="1" x14ac:dyDescent="0.35">
      <c r="A119" s="347"/>
      <c r="B119" s="347"/>
      <c r="C119" s="347"/>
      <c r="D119" s="347"/>
      <c r="E119" s="347"/>
      <c r="F119" s="347"/>
      <c r="G119" s="347"/>
      <c r="H119" s="347"/>
      <c r="I119" s="347"/>
      <c r="J119" s="347"/>
      <c r="K119" s="347"/>
      <c r="L119" s="347"/>
      <c r="M119" s="347"/>
      <c r="N119" s="347"/>
      <c r="O119" s="347"/>
      <c r="P119" s="347"/>
      <c r="Q119" s="347"/>
      <c r="R119" s="347"/>
      <c r="S119" s="347"/>
      <c r="U119" s="347"/>
      <c r="V119" s="347"/>
      <c r="W119" s="347"/>
      <c r="X119" s="347"/>
      <c r="Y119" s="347"/>
      <c r="Z119" s="347"/>
      <c r="AA119" s="347"/>
      <c r="AB119" s="347"/>
      <c r="AC119" s="347"/>
      <c r="AD119" s="347"/>
      <c r="AE119" s="347"/>
      <c r="AF119" s="347"/>
      <c r="AG119" s="347"/>
      <c r="AH119" s="347"/>
      <c r="AI119" s="347"/>
      <c r="AJ119" s="347"/>
      <c r="AK119" s="347"/>
      <c r="AL119" s="347"/>
      <c r="AM119" s="347"/>
    </row>
    <row r="120" spans="1:39" ht="16.5" customHeight="1" x14ac:dyDescent="0.35">
      <c r="B120" s="136"/>
      <c r="V120" s="136"/>
    </row>
    <row r="121" spans="1:39" ht="16.5" customHeight="1" x14ac:dyDescent="0.35">
      <c r="B121" s="136"/>
      <c r="D121" s="261"/>
      <c r="E121" s="261"/>
      <c r="F121" s="261"/>
      <c r="G121" s="261"/>
      <c r="H121" s="261"/>
      <c r="I121" s="261"/>
      <c r="J121" s="261"/>
      <c r="K121" s="261"/>
      <c r="L121" s="261"/>
      <c r="M121" s="261"/>
      <c r="N121" s="261"/>
      <c r="O121" s="261"/>
      <c r="P121" s="261"/>
      <c r="Q121" s="261"/>
      <c r="R121" s="261"/>
      <c r="V121" s="136"/>
      <c r="X121" s="261"/>
      <c r="Y121" s="261"/>
      <c r="Z121" s="261"/>
      <c r="AA121" s="261"/>
      <c r="AB121" s="261"/>
      <c r="AC121" s="261"/>
      <c r="AD121" s="261"/>
      <c r="AE121" s="261"/>
      <c r="AF121" s="261"/>
      <c r="AG121" s="261"/>
      <c r="AH121" s="261"/>
      <c r="AI121" s="261"/>
      <c r="AJ121" s="261"/>
      <c r="AK121" s="261"/>
      <c r="AL121" s="261"/>
    </row>
    <row r="122" spans="1:39" ht="16.5" customHeight="1" x14ac:dyDescent="0.35">
      <c r="B122" s="136"/>
      <c r="V122" s="136"/>
    </row>
    <row r="123" spans="1:39" ht="16.5" customHeight="1" x14ac:dyDescent="0.35">
      <c r="B123" s="136"/>
      <c r="V123" s="136"/>
    </row>
    <row r="124" spans="1:39" ht="16.5" customHeight="1" x14ac:dyDescent="0.35">
      <c r="B124" s="136"/>
      <c r="V124" s="136"/>
    </row>
    <row r="125" spans="1:39" ht="16.5" customHeight="1" x14ac:dyDescent="0.35">
      <c r="B125" s="136"/>
      <c r="V125" s="136"/>
    </row>
    <row r="126" spans="1:39" ht="16.5" customHeight="1" x14ac:dyDescent="0.35">
      <c r="B126" s="136"/>
      <c r="V126" s="136"/>
    </row>
    <row r="127" spans="1:39" ht="16.5" customHeight="1" x14ac:dyDescent="0.35">
      <c r="B127" s="136"/>
      <c r="V127" s="136"/>
    </row>
    <row r="128" spans="1:39" ht="16.5" customHeight="1" x14ac:dyDescent="0.35">
      <c r="B128" s="136"/>
      <c r="V128" s="136"/>
    </row>
    <row r="129" spans="2:22" ht="16.5" customHeight="1" x14ac:dyDescent="0.35">
      <c r="B129" s="136"/>
      <c r="V129" s="136"/>
    </row>
    <row r="130" spans="2:22" ht="16.5" customHeight="1" x14ac:dyDescent="0.35">
      <c r="B130" s="136"/>
      <c r="V130" s="136"/>
    </row>
    <row r="131" spans="2:22" ht="16.5" customHeight="1" x14ac:dyDescent="0.35">
      <c r="B131" s="136"/>
      <c r="V131" s="136"/>
    </row>
    <row r="132" spans="2:22" ht="16.5" customHeight="1" x14ac:dyDescent="0.35">
      <c r="B132" s="136"/>
      <c r="V132" s="136"/>
    </row>
    <row r="133" spans="2:22" ht="16.5" customHeight="1" x14ac:dyDescent="0.35">
      <c r="B133" s="136"/>
      <c r="V133" s="136"/>
    </row>
    <row r="134" spans="2:22" ht="16.5" customHeight="1" x14ac:dyDescent="0.35">
      <c r="B134" s="136"/>
      <c r="V134" s="136"/>
    </row>
    <row r="135" spans="2:22" ht="16.5" customHeight="1" x14ac:dyDescent="0.35">
      <c r="B135" s="136"/>
      <c r="V135" s="136"/>
    </row>
    <row r="136" spans="2:22" ht="16.5" customHeight="1" x14ac:dyDescent="0.35">
      <c r="B136" s="136"/>
      <c r="V136" s="136"/>
    </row>
    <row r="137" spans="2:22" ht="16.5" customHeight="1" x14ac:dyDescent="0.35">
      <c r="B137" s="136"/>
      <c r="V137" s="136"/>
    </row>
    <row r="138" spans="2:22" ht="16.5" customHeight="1" x14ac:dyDescent="0.35">
      <c r="B138" s="136"/>
      <c r="V138" s="136"/>
    </row>
    <row r="139" spans="2:22" ht="16.5" customHeight="1" x14ac:dyDescent="0.35">
      <c r="B139" s="136"/>
      <c r="V139" s="136"/>
    </row>
    <row r="140" spans="2:22" ht="16.5" customHeight="1" x14ac:dyDescent="0.35">
      <c r="B140" s="136"/>
      <c r="V140" s="136"/>
    </row>
    <row r="141" spans="2:22" ht="16.5" customHeight="1" x14ac:dyDescent="0.35">
      <c r="B141" s="136"/>
      <c r="V141" s="136"/>
    </row>
    <row r="142" spans="2:22" ht="16.5" customHeight="1" x14ac:dyDescent="0.35">
      <c r="B142" s="136"/>
      <c r="V142" s="136"/>
    </row>
    <row r="143" spans="2:22" ht="16.5" customHeight="1" x14ac:dyDescent="0.35">
      <c r="B143" s="136"/>
      <c r="V143" s="136"/>
    </row>
    <row r="144" spans="2:22" ht="16.5" customHeight="1" x14ac:dyDescent="0.35">
      <c r="B144" s="136"/>
      <c r="V144" s="136"/>
    </row>
    <row r="145" spans="2:22" ht="16.5" customHeight="1" x14ac:dyDescent="0.35">
      <c r="B145" s="136"/>
      <c r="V145" s="136"/>
    </row>
    <row r="146" spans="2:22" ht="16.5" customHeight="1" x14ac:dyDescent="0.35">
      <c r="B146" s="136"/>
      <c r="V146" s="136"/>
    </row>
    <row r="147" spans="2:22" ht="16.5" customHeight="1" x14ac:dyDescent="0.35">
      <c r="B147" s="136"/>
      <c r="V147" s="136"/>
    </row>
    <row r="148" spans="2:22" ht="16.5" customHeight="1" x14ac:dyDescent="0.35">
      <c r="B148" s="136"/>
      <c r="V148" s="136"/>
    </row>
    <row r="149" spans="2:22" ht="16.5" customHeight="1" x14ac:dyDescent="0.35">
      <c r="B149" s="136"/>
      <c r="V149" s="136"/>
    </row>
    <row r="150" spans="2:22" ht="16.5" customHeight="1" x14ac:dyDescent="0.35">
      <c r="B150" s="136"/>
      <c r="V150" s="136"/>
    </row>
    <row r="151" spans="2:22" ht="16.5" customHeight="1" x14ac:dyDescent="0.35">
      <c r="B151" s="136"/>
      <c r="V151" s="136"/>
    </row>
    <row r="152" spans="2:22" ht="16.5" customHeight="1" x14ac:dyDescent="0.35">
      <c r="B152" s="136"/>
      <c r="V152" s="136"/>
    </row>
    <row r="153" spans="2:22" ht="16.5" customHeight="1" x14ac:dyDescent="0.35">
      <c r="B153" s="136"/>
      <c r="V153" s="136"/>
    </row>
    <row r="154" spans="2:22" ht="16.5" customHeight="1" x14ac:dyDescent="0.35">
      <c r="B154" s="136"/>
      <c r="V154" s="136"/>
    </row>
  </sheetData>
  <mergeCells count="15">
    <mergeCell ref="A1:B1"/>
    <mergeCell ref="A4:B4"/>
    <mergeCell ref="U11:V11"/>
    <mergeCell ref="U12:V12"/>
    <mergeCell ref="U13:V13"/>
    <mergeCell ref="U14:V14"/>
    <mergeCell ref="U15:V15"/>
    <mergeCell ref="U16:V16"/>
    <mergeCell ref="U17:V17"/>
    <mergeCell ref="U18:V18"/>
    <mergeCell ref="U19:V19"/>
    <mergeCell ref="U20:V20"/>
    <mergeCell ref="U21:V21"/>
    <mergeCell ref="U22:V22"/>
    <mergeCell ref="U23:V23"/>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K31"/>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27" t="s">
        <v>150</v>
      </c>
      <c r="B1" s="427"/>
      <c r="C1" s="375"/>
      <c r="D1" s="347"/>
      <c r="E1" s="347"/>
      <c r="F1" s="347"/>
      <c r="G1" s="347"/>
      <c r="H1" s="347"/>
      <c r="I1" s="347"/>
      <c r="J1" s="347"/>
      <c r="K1" s="347"/>
      <c r="L1" s="347"/>
      <c r="M1" s="347"/>
      <c r="N1" s="347"/>
      <c r="O1" s="347"/>
      <c r="P1" s="347"/>
      <c r="Q1" s="347"/>
      <c r="R1" s="347"/>
      <c r="S1" s="347"/>
    </row>
    <row r="2" spans="1:37" ht="54.75" customHeight="1" x14ac:dyDescent="0.35">
      <c r="A2" s="428"/>
      <c r="B2" s="428"/>
      <c r="C2" s="352"/>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7" ht="16.5" customHeight="1" x14ac:dyDescent="0.35">
      <c r="A3" s="437"/>
      <c r="B3" s="437"/>
      <c r="C3" s="347"/>
      <c r="D3" s="347"/>
      <c r="E3" s="347"/>
      <c r="F3" s="347"/>
      <c r="G3" s="347"/>
      <c r="H3" s="347"/>
      <c r="I3" s="347"/>
      <c r="J3" s="347"/>
      <c r="K3" s="347"/>
      <c r="L3" s="347"/>
      <c r="M3" s="347"/>
      <c r="N3" s="347"/>
      <c r="O3" s="347"/>
      <c r="P3" s="347"/>
      <c r="Q3" s="347"/>
      <c r="R3" s="347"/>
      <c r="S3" s="347"/>
    </row>
    <row r="4" spans="1:37" ht="16.5" customHeight="1" x14ac:dyDescent="0.35">
      <c r="A4" s="444" t="s">
        <v>340</v>
      </c>
      <c r="B4" s="444"/>
      <c r="C4" s="347"/>
      <c r="D4" s="33">
        <v>1609</v>
      </c>
      <c r="E4" s="33">
        <v>1196</v>
      </c>
      <c r="F4" s="33">
        <v>776</v>
      </c>
      <c r="G4" s="33">
        <v>568</v>
      </c>
      <c r="H4" s="33">
        <v>691</v>
      </c>
      <c r="I4" s="33">
        <v>311</v>
      </c>
      <c r="J4" s="33">
        <v>439</v>
      </c>
      <c r="K4" s="33">
        <v>506</v>
      </c>
      <c r="L4" s="33">
        <v>996</v>
      </c>
      <c r="M4" s="33">
        <v>1148</v>
      </c>
      <c r="N4" s="33">
        <v>1561</v>
      </c>
      <c r="O4" s="33">
        <v>1899</v>
      </c>
      <c r="P4" s="33">
        <v>1054</v>
      </c>
      <c r="Q4" s="33">
        <v>713</v>
      </c>
      <c r="R4" s="33">
        <v>1464</v>
      </c>
      <c r="S4" s="33">
        <f>SUM(D4:R4)</f>
        <v>14931</v>
      </c>
      <c r="U4" s="34"/>
      <c r="V4" s="34"/>
      <c r="W4" s="34"/>
      <c r="X4" s="34"/>
      <c r="Y4" s="34"/>
      <c r="Z4" s="34"/>
      <c r="AA4" s="34"/>
      <c r="AB4" s="34"/>
      <c r="AC4" s="34"/>
      <c r="AD4" s="34"/>
      <c r="AE4" s="34"/>
      <c r="AF4" s="34"/>
      <c r="AG4" s="34"/>
      <c r="AH4" s="34"/>
      <c r="AI4" s="34"/>
      <c r="AJ4" s="34"/>
      <c r="AK4" s="34"/>
    </row>
    <row r="5" spans="1:37" ht="16.5" customHeight="1" x14ac:dyDescent="0.35">
      <c r="A5" s="499" t="s">
        <v>342</v>
      </c>
      <c r="B5" s="499"/>
      <c r="C5" s="372"/>
      <c r="D5" s="138">
        <v>8012</v>
      </c>
      <c r="E5" s="138">
        <v>7442</v>
      </c>
      <c r="F5" s="138">
        <v>5195</v>
      </c>
      <c r="G5" s="138">
        <v>4509</v>
      </c>
      <c r="H5" s="138">
        <v>6261</v>
      </c>
      <c r="I5" s="138">
        <v>4484</v>
      </c>
      <c r="J5" s="138">
        <v>7060</v>
      </c>
      <c r="K5" s="138">
        <v>7443</v>
      </c>
      <c r="L5" s="138">
        <v>4748</v>
      </c>
      <c r="M5" s="138">
        <v>3721</v>
      </c>
      <c r="N5" s="138">
        <v>4293</v>
      </c>
      <c r="O5" s="138">
        <v>6500</v>
      </c>
      <c r="P5" s="138">
        <v>7516</v>
      </c>
      <c r="Q5" s="138">
        <v>7751</v>
      </c>
      <c r="R5" s="138">
        <v>5114</v>
      </c>
      <c r="S5" s="138">
        <f>SUM(D5:R5)</f>
        <v>90049</v>
      </c>
      <c r="U5" s="34"/>
      <c r="V5" s="34"/>
      <c r="W5" s="34"/>
      <c r="X5" s="34"/>
      <c r="Y5" s="34"/>
      <c r="Z5" s="34"/>
      <c r="AA5" s="34"/>
      <c r="AB5" s="34"/>
      <c r="AC5" s="34"/>
      <c r="AD5" s="34"/>
      <c r="AE5" s="34"/>
      <c r="AF5" s="34"/>
      <c r="AG5" s="34"/>
      <c r="AH5" s="34"/>
      <c r="AI5" s="34"/>
      <c r="AJ5" s="34"/>
      <c r="AK5" s="34"/>
    </row>
    <row r="6" spans="1:37" ht="16.5" customHeight="1" x14ac:dyDescent="0.35">
      <c r="A6" s="485" t="s">
        <v>341</v>
      </c>
      <c r="B6" s="485"/>
      <c r="C6" s="344"/>
      <c r="D6" s="139">
        <f>D4/D5</f>
        <v>0.2008237643534698</v>
      </c>
      <c r="E6" s="139">
        <f t="shared" ref="E6:S6" si="0">E4/E5</f>
        <v>0.16070948669712443</v>
      </c>
      <c r="F6" s="139">
        <f t="shared" si="0"/>
        <v>0.14937439846005776</v>
      </c>
      <c r="G6" s="139">
        <f t="shared" si="0"/>
        <v>0.12597028165890442</v>
      </c>
      <c r="H6" s="139">
        <f t="shared" si="0"/>
        <v>0.11036575626896662</v>
      </c>
      <c r="I6" s="139">
        <f t="shared" si="0"/>
        <v>6.9357716324710078E-2</v>
      </c>
      <c r="J6" s="139">
        <f t="shared" si="0"/>
        <v>6.2181303116147307E-2</v>
      </c>
      <c r="K6" s="139">
        <f t="shared" si="0"/>
        <v>6.7983340051054678E-2</v>
      </c>
      <c r="L6" s="139">
        <f t="shared" si="0"/>
        <v>0.20977253580454927</v>
      </c>
      <c r="M6" s="139">
        <f t="shared" si="0"/>
        <v>0.30851921526471376</v>
      </c>
      <c r="N6" s="139">
        <f t="shared" si="0"/>
        <v>0.36361518751455857</v>
      </c>
      <c r="O6" s="139">
        <f t="shared" si="0"/>
        <v>0.29215384615384615</v>
      </c>
      <c r="P6" s="139">
        <f t="shared" si="0"/>
        <v>0.14023416711016498</v>
      </c>
      <c r="Q6" s="139">
        <f t="shared" si="0"/>
        <v>9.1988130563798218E-2</v>
      </c>
      <c r="R6" s="139">
        <f t="shared" si="0"/>
        <v>0.28627297614391867</v>
      </c>
      <c r="S6" s="139">
        <f t="shared" si="0"/>
        <v>0.16580972581594466</v>
      </c>
      <c r="U6" s="34"/>
      <c r="V6" s="34"/>
      <c r="W6" s="34"/>
      <c r="X6" s="34"/>
      <c r="Y6" s="34"/>
      <c r="Z6" s="34"/>
      <c r="AA6" s="34"/>
      <c r="AB6" s="34"/>
      <c r="AC6" s="34"/>
      <c r="AD6" s="34"/>
      <c r="AE6" s="34"/>
      <c r="AF6" s="34"/>
      <c r="AG6" s="34"/>
      <c r="AH6" s="34"/>
      <c r="AI6" s="34"/>
      <c r="AJ6" s="34"/>
      <c r="AK6" s="34"/>
    </row>
    <row r="7" spans="1:37" ht="16.5" customHeight="1" thickBot="1" x14ac:dyDescent="0.4">
      <c r="A7" s="500" t="s">
        <v>343</v>
      </c>
      <c r="B7" s="500"/>
      <c r="C7" s="373"/>
      <c r="D7" s="140">
        <f>D6/$S$6</f>
        <v>1.2111699923826669</v>
      </c>
      <c r="E7" s="140">
        <f t="shared" ref="E7:S7" si="1">E6/$S$6</f>
        <v>0.9692404103937684</v>
      </c>
      <c r="F7" s="140">
        <f t="shared" si="1"/>
        <v>0.90087838771212514</v>
      </c>
      <c r="G7" s="140">
        <f t="shared" si="1"/>
        <v>0.75972794140397049</v>
      </c>
      <c r="H7" s="140">
        <f t="shared" si="1"/>
        <v>0.66561690350707758</v>
      </c>
      <c r="I7" s="140">
        <f t="shared" si="1"/>
        <v>0.41829703283931535</v>
      </c>
      <c r="J7" s="140">
        <f t="shared" si="1"/>
        <v>0.37501601796972395</v>
      </c>
      <c r="K7" s="140">
        <f t="shared" si="1"/>
        <v>0.41000815673815699</v>
      </c>
      <c r="L7" s="140">
        <f t="shared" si="1"/>
        <v>1.2651401163126286</v>
      </c>
      <c r="M7" s="140">
        <f t="shared" si="1"/>
        <v>1.8606822594181374</v>
      </c>
      <c r="N7" s="140">
        <f t="shared" si="1"/>
        <v>2.1929665809723717</v>
      </c>
      <c r="O7" s="140">
        <f t="shared" si="1"/>
        <v>1.7619825659572494</v>
      </c>
      <c r="P7" s="140">
        <f t="shared" si="1"/>
        <v>0.84575356735002649</v>
      </c>
      <c r="Q7" s="140">
        <f t="shared" si="1"/>
        <v>0.55478127179287828</v>
      </c>
      <c r="R7" s="140">
        <f t="shared" si="1"/>
        <v>1.7265149841794742</v>
      </c>
      <c r="S7" s="140">
        <f t="shared" si="1"/>
        <v>1</v>
      </c>
      <c r="U7" s="34"/>
      <c r="V7" s="34"/>
      <c r="W7" s="34"/>
      <c r="X7" s="34"/>
      <c r="Y7" s="34"/>
      <c r="Z7" s="34"/>
      <c r="AA7" s="34"/>
      <c r="AB7" s="34"/>
      <c r="AC7" s="34"/>
      <c r="AD7" s="34"/>
      <c r="AE7" s="34"/>
      <c r="AF7" s="34"/>
      <c r="AG7" s="34"/>
      <c r="AH7" s="34"/>
      <c r="AI7" s="34"/>
      <c r="AJ7" s="34"/>
      <c r="AK7" s="34"/>
    </row>
    <row r="8" spans="1:37" ht="16.5" customHeight="1" x14ac:dyDescent="0.35">
      <c r="A8" s="498" t="s">
        <v>202</v>
      </c>
      <c r="B8" s="498"/>
      <c r="C8" s="347"/>
      <c r="D8" s="347"/>
      <c r="E8" s="347"/>
      <c r="F8" s="347"/>
      <c r="G8" s="347"/>
      <c r="H8" s="347"/>
      <c r="I8" s="347"/>
      <c r="J8" s="347"/>
      <c r="K8" s="347"/>
      <c r="L8" s="347"/>
      <c r="M8" s="347"/>
      <c r="N8" s="347"/>
      <c r="O8" s="347"/>
      <c r="P8" s="347"/>
      <c r="Q8" s="347"/>
      <c r="R8" s="347"/>
      <c r="S8" s="347"/>
      <c r="U8" s="34"/>
      <c r="V8" s="34"/>
      <c r="W8" s="34"/>
      <c r="X8" s="34"/>
      <c r="Y8" s="34"/>
      <c r="Z8" s="34"/>
      <c r="AA8" s="34"/>
      <c r="AB8" s="34"/>
      <c r="AC8" s="34"/>
      <c r="AD8" s="34"/>
      <c r="AE8" s="34"/>
      <c r="AF8" s="34"/>
      <c r="AG8" s="34"/>
      <c r="AH8" s="34"/>
      <c r="AI8" s="34"/>
      <c r="AJ8" s="34"/>
      <c r="AK8" s="34"/>
    </row>
    <row r="9" spans="1:37" ht="16.5" customHeight="1" x14ac:dyDescent="0.35">
      <c r="A9" s="444"/>
      <c r="B9" s="444"/>
      <c r="C9" s="347"/>
      <c r="D9" s="347"/>
      <c r="E9" s="347"/>
      <c r="F9" s="347"/>
      <c r="G9" s="347"/>
      <c r="H9" s="347"/>
      <c r="I9" s="347"/>
      <c r="J9" s="347"/>
      <c r="K9" s="347"/>
      <c r="L9" s="347"/>
      <c r="M9" s="347"/>
      <c r="N9" s="347"/>
      <c r="O9" s="347"/>
      <c r="P9" s="347"/>
      <c r="Q9" s="347"/>
      <c r="R9" s="347"/>
      <c r="S9" s="347"/>
      <c r="U9" s="34"/>
      <c r="V9" s="34"/>
      <c r="W9" s="34"/>
      <c r="X9" s="34"/>
      <c r="Y9" s="34"/>
      <c r="Z9" s="34"/>
      <c r="AA9" s="34"/>
      <c r="AB9" s="34"/>
      <c r="AC9" s="34"/>
      <c r="AD9" s="34"/>
      <c r="AE9" s="34"/>
      <c r="AF9" s="34"/>
      <c r="AG9" s="34"/>
      <c r="AH9" s="34"/>
      <c r="AI9" s="34"/>
      <c r="AJ9" s="34"/>
      <c r="AK9" s="34"/>
    </row>
    <row r="10" spans="1:37" ht="16.5" customHeight="1" x14ac:dyDescent="0.35">
      <c r="A10" s="427" t="s">
        <v>149</v>
      </c>
      <c r="B10" s="427"/>
      <c r="C10" s="375"/>
      <c r="D10" s="347"/>
      <c r="E10" s="347"/>
      <c r="F10" s="347"/>
      <c r="G10" s="347"/>
      <c r="H10" s="347"/>
      <c r="I10" s="347"/>
      <c r="J10" s="347"/>
      <c r="K10" s="347"/>
      <c r="L10" s="347"/>
      <c r="M10" s="347"/>
      <c r="N10" s="347"/>
      <c r="O10" s="347"/>
      <c r="P10" s="347"/>
      <c r="Q10" s="347"/>
      <c r="R10" s="347"/>
      <c r="S10" s="347"/>
      <c r="U10" s="34"/>
      <c r="V10" s="34"/>
      <c r="W10" s="34"/>
      <c r="X10" s="34"/>
      <c r="Y10" s="34"/>
      <c r="Z10" s="34"/>
      <c r="AA10" s="34"/>
      <c r="AB10" s="34"/>
      <c r="AC10" s="34"/>
      <c r="AD10" s="34"/>
      <c r="AE10" s="34"/>
      <c r="AF10" s="34"/>
      <c r="AG10" s="34"/>
      <c r="AH10" s="34"/>
      <c r="AI10" s="34"/>
      <c r="AJ10" s="34"/>
      <c r="AK10" s="34"/>
    </row>
    <row r="11" spans="1:37" ht="54.75" customHeight="1" x14ac:dyDescent="0.35">
      <c r="A11" s="428"/>
      <c r="B11" s="428"/>
      <c r="C11" s="352"/>
      <c r="D11" s="352" t="str">
        <f t="shared" ref="D11:S11" si="2">D2</f>
        <v xml:space="preserve">1. 
Gamle Oslo </v>
      </c>
      <c r="E11" s="352" t="str">
        <f t="shared" si="2"/>
        <v>2. 
Grünerløkka</v>
      </c>
      <c r="F11" s="352" t="str">
        <f t="shared" si="2"/>
        <v>3. 
Sagene</v>
      </c>
      <c r="G11" s="352" t="str">
        <f t="shared" si="2"/>
        <v>4. 
St. Hanshaugen</v>
      </c>
      <c r="H11" s="352" t="str">
        <f t="shared" si="2"/>
        <v>5. 
Frogner</v>
      </c>
      <c r="I11" s="352" t="str">
        <f t="shared" si="2"/>
        <v>6. 
Ullern</v>
      </c>
      <c r="J11" s="352" t="str">
        <f t="shared" si="2"/>
        <v>7. 
Vestre Aker</v>
      </c>
      <c r="K11" s="352" t="str">
        <f t="shared" si="2"/>
        <v>8. 
Nordre Aker</v>
      </c>
      <c r="L11" s="352" t="str">
        <f t="shared" si="2"/>
        <v>9. 
Bjerke</v>
      </c>
      <c r="M11" s="352" t="str">
        <f t="shared" si="2"/>
        <v>10. 
Grorud</v>
      </c>
      <c r="N11" s="352" t="str">
        <f t="shared" si="2"/>
        <v>11. 
Stovner</v>
      </c>
      <c r="O11" s="352" t="str">
        <f t="shared" si="2"/>
        <v>12. 
Alna</v>
      </c>
      <c r="P11" s="352" t="str">
        <f t="shared" si="2"/>
        <v>13. 
Østensjø</v>
      </c>
      <c r="Q11" s="352" t="str">
        <f t="shared" si="2"/>
        <v>14.
Nordstrand</v>
      </c>
      <c r="R11" s="352" t="str">
        <f t="shared" si="2"/>
        <v>15. 
Søndre Nordstrand</v>
      </c>
      <c r="S11" s="352" t="str">
        <f t="shared" si="2"/>
        <v>Sum</v>
      </c>
      <c r="U11" s="34"/>
      <c r="V11" s="34"/>
      <c r="W11" s="34"/>
      <c r="X11" s="34"/>
      <c r="Y11" s="34"/>
      <c r="Z11" s="34"/>
      <c r="AA11" s="34"/>
      <c r="AB11" s="34"/>
      <c r="AC11" s="34"/>
      <c r="AD11" s="34"/>
      <c r="AE11" s="34"/>
      <c r="AF11" s="34"/>
      <c r="AG11" s="34"/>
      <c r="AH11" s="34"/>
      <c r="AI11" s="34"/>
      <c r="AJ11" s="34"/>
      <c r="AK11" s="34"/>
    </row>
    <row r="12" spans="1:37" ht="16.5" customHeight="1" x14ac:dyDescent="0.35">
      <c r="A12" s="437"/>
      <c r="B12" s="437"/>
      <c r="C12" s="347"/>
      <c r="D12" s="347"/>
      <c r="E12" s="347"/>
      <c r="F12" s="347"/>
      <c r="G12" s="347"/>
      <c r="H12" s="347"/>
      <c r="I12" s="347"/>
      <c r="J12" s="347"/>
      <c r="K12" s="347"/>
      <c r="L12" s="347"/>
      <c r="M12" s="347"/>
      <c r="N12" s="347"/>
      <c r="O12" s="347"/>
      <c r="P12" s="347"/>
      <c r="Q12" s="347"/>
      <c r="R12" s="347"/>
      <c r="S12" s="347"/>
      <c r="U12" s="34"/>
      <c r="V12" s="34"/>
      <c r="W12" s="34"/>
      <c r="X12" s="34"/>
      <c r="Y12" s="34"/>
      <c r="Z12" s="34"/>
      <c r="AA12" s="34"/>
      <c r="AB12" s="34"/>
      <c r="AC12" s="34"/>
      <c r="AD12" s="34"/>
      <c r="AE12" s="34"/>
      <c r="AF12" s="34"/>
      <c r="AG12" s="34"/>
      <c r="AH12" s="34"/>
      <c r="AI12" s="34"/>
      <c r="AJ12" s="34"/>
      <c r="AK12" s="34"/>
    </row>
    <row r="13" spans="1:37" ht="16.5" customHeight="1" x14ac:dyDescent="0.35">
      <c r="A13" s="444" t="s">
        <v>347</v>
      </c>
      <c r="B13" s="444"/>
      <c r="C13" s="347"/>
      <c r="D13" s="33">
        <v>9499</v>
      </c>
      <c r="E13" s="33">
        <v>12782</v>
      </c>
      <c r="F13" s="33">
        <v>8672</v>
      </c>
      <c r="G13" s="33">
        <v>9631</v>
      </c>
      <c r="H13" s="33">
        <v>11505</v>
      </c>
      <c r="I13" s="33">
        <v>3592</v>
      </c>
      <c r="J13" s="33">
        <v>4671</v>
      </c>
      <c r="K13" s="33">
        <v>6387</v>
      </c>
      <c r="L13" s="33">
        <v>4334</v>
      </c>
      <c r="M13" s="33">
        <v>3063</v>
      </c>
      <c r="N13" s="33">
        <v>3372</v>
      </c>
      <c r="O13" s="33">
        <v>5209</v>
      </c>
      <c r="P13" s="33">
        <v>4247</v>
      </c>
      <c r="Q13" s="33">
        <v>4406</v>
      </c>
      <c r="R13" s="33">
        <v>3673</v>
      </c>
      <c r="S13" s="33">
        <f>SUM(D13:R13)</f>
        <v>95043</v>
      </c>
      <c r="U13" s="34"/>
      <c r="V13" s="34"/>
      <c r="W13" s="34"/>
      <c r="X13" s="34"/>
      <c r="Y13" s="34"/>
      <c r="Z13" s="34"/>
      <c r="AA13" s="34"/>
      <c r="AB13" s="34"/>
      <c r="AC13" s="34"/>
      <c r="AD13" s="34"/>
      <c r="AE13" s="34"/>
      <c r="AF13" s="34"/>
      <c r="AG13" s="34"/>
      <c r="AH13" s="34"/>
      <c r="AI13" s="34"/>
      <c r="AJ13" s="34"/>
      <c r="AK13" s="34"/>
    </row>
    <row r="14" spans="1:37" ht="16.5" customHeight="1" x14ac:dyDescent="0.35">
      <c r="A14" s="499" t="s">
        <v>346</v>
      </c>
      <c r="B14" s="499"/>
      <c r="C14" s="372"/>
      <c r="D14" s="138">
        <v>58713</v>
      </c>
      <c r="E14" s="138">
        <v>62409</v>
      </c>
      <c r="F14" s="138">
        <v>45053</v>
      </c>
      <c r="G14" s="138">
        <v>40321</v>
      </c>
      <c r="H14" s="138">
        <v>59292</v>
      </c>
      <c r="I14" s="138">
        <v>34500</v>
      </c>
      <c r="J14" s="138">
        <v>50876</v>
      </c>
      <c r="K14" s="138">
        <v>53206</v>
      </c>
      <c r="L14" s="138">
        <v>33491</v>
      </c>
      <c r="M14" s="138">
        <v>27630</v>
      </c>
      <c r="N14" s="138">
        <v>33259</v>
      </c>
      <c r="O14" s="138">
        <v>49834</v>
      </c>
      <c r="P14" s="138">
        <v>50905</v>
      </c>
      <c r="Q14" s="138">
        <v>52574</v>
      </c>
      <c r="R14" s="138">
        <v>39109</v>
      </c>
      <c r="S14" s="138">
        <f>SUM(D14:R14)</f>
        <v>691172</v>
      </c>
      <c r="U14" s="34"/>
      <c r="V14" s="34"/>
      <c r="W14" s="34"/>
      <c r="X14" s="34"/>
      <c r="Y14" s="34"/>
      <c r="Z14" s="34"/>
      <c r="AA14" s="34"/>
      <c r="AB14" s="34"/>
      <c r="AC14" s="34"/>
      <c r="AD14" s="34"/>
      <c r="AE14" s="34"/>
      <c r="AF14" s="34"/>
      <c r="AG14" s="34"/>
      <c r="AH14" s="34"/>
      <c r="AI14" s="34"/>
      <c r="AJ14" s="34"/>
      <c r="AK14" s="34"/>
    </row>
    <row r="15" spans="1:37" ht="16.5" customHeight="1" x14ac:dyDescent="0.35">
      <c r="A15" s="485" t="s">
        <v>345</v>
      </c>
      <c r="B15" s="485"/>
      <c r="C15" s="344"/>
      <c r="D15" s="139">
        <f>D13/D14</f>
        <v>0.16178699776880759</v>
      </c>
      <c r="E15" s="139">
        <f t="shared" ref="E15:S15" si="3">E13/E14</f>
        <v>0.20481020365652389</v>
      </c>
      <c r="F15" s="139">
        <f t="shared" si="3"/>
        <v>0.19248440725367899</v>
      </c>
      <c r="G15" s="139">
        <f t="shared" si="3"/>
        <v>0.23885816323999901</v>
      </c>
      <c r="H15" s="139">
        <f t="shared" si="3"/>
        <v>0.19403966808338394</v>
      </c>
      <c r="I15" s="139">
        <f t="shared" si="3"/>
        <v>0.10411594202898551</v>
      </c>
      <c r="J15" s="139">
        <f t="shared" si="3"/>
        <v>9.1811463165343193E-2</v>
      </c>
      <c r="K15" s="139">
        <f t="shared" si="3"/>
        <v>0.12004285230988986</v>
      </c>
      <c r="L15" s="139">
        <f t="shared" si="3"/>
        <v>0.12940790063002</v>
      </c>
      <c r="M15" s="139">
        <f t="shared" si="3"/>
        <v>0.11085776330076004</v>
      </c>
      <c r="N15" s="139">
        <f t="shared" si="3"/>
        <v>0.10138609098289185</v>
      </c>
      <c r="O15" s="139">
        <f t="shared" si="3"/>
        <v>0.1045270297387326</v>
      </c>
      <c r="P15" s="139">
        <f t="shared" si="3"/>
        <v>8.3429918475591794E-2</v>
      </c>
      <c r="Q15" s="139">
        <f t="shared" si="3"/>
        <v>8.3805683417658913E-2</v>
      </c>
      <c r="R15" s="139">
        <f t="shared" si="3"/>
        <v>9.3917001201769421E-2</v>
      </c>
      <c r="S15" s="139">
        <f t="shared" si="3"/>
        <v>0.13750991070240115</v>
      </c>
      <c r="U15" s="34"/>
      <c r="V15" s="34"/>
      <c r="W15" s="34"/>
      <c r="X15" s="34"/>
      <c r="Y15" s="34"/>
      <c r="Z15" s="34"/>
      <c r="AA15" s="34"/>
      <c r="AB15" s="34"/>
      <c r="AC15" s="34"/>
      <c r="AD15" s="34"/>
      <c r="AE15" s="34"/>
      <c r="AF15" s="34"/>
      <c r="AG15" s="34"/>
      <c r="AH15" s="34"/>
      <c r="AI15" s="34"/>
      <c r="AJ15" s="34"/>
      <c r="AK15" s="34"/>
    </row>
    <row r="16" spans="1:37" ht="16.5" customHeight="1" thickBot="1" x14ac:dyDescent="0.4">
      <c r="A16" s="500" t="s">
        <v>344</v>
      </c>
      <c r="B16" s="500"/>
      <c r="C16" s="373"/>
      <c r="D16" s="140">
        <f>D15/$S$15</f>
        <v>1.176547908019131</v>
      </c>
      <c r="E16" s="140">
        <f t="shared" ref="E16:R16" si="4">E15/$S$15</f>
        <v>1.4894213995947825</v>
      </c>
      <c r="F16" s="140">
        <f t="shared" si="4"/>
        <v>1.3997857046846143</v>
      </c>
      <c r="G16" s="140">
        <f t="shared" si="4"/>
        <v>1.7370250771010656</v>
      </c>
      <c r="H16" s="140">
        <f t="shared" si="4"/>
        <v>1.4110958773242495</v>
      </c>
      <c r="I16" s="140">
        <f t="shared" si="4"/>
        <v>0.757152277222499</v>
      </c>
      <c r="J16" s="140">
        <f t="shared" si="4"/>
        <v>0.66767160778717616</v>
      </c>
      <c r="K16" s="140">
        <f t="shared" si="4"/>
        <v>0.87297600366919381</v>
      </c>
      <c r="L16" s="140">
        <f t="shared" si="4"/>
        <v>0.9410805371700407</v>
      </c>
      <c r="M16" s="140">
        <f t="shared" si="4"/>
        <v>0.80618017082912907</v>
      </c>
      <c r="N16" s="140">
        <f t="shared" si="4"/>
        <v>0.737300245960537</v>
      </c>
      <c r="O16" s="140">
        <f t="shared" si="4"/>
        <v>0.76014179054300979</v>
      </c>
      <c r="P16" s="140">
        <f t="shared" si="4"/>
        <v>0.6067193124439646</v>
      </c>
      <c r="Q16" s="140">
        <f t="shared" si="4"/>
        <v>0.60945195142356767</v>
      </c>
      <c r="R16" s="140">
        <f t="shared" si="4"/>
        <v>0.68298350803982799</v>
      </c>
      <c r="S16" s="140">
        <v>1</v>
      </c>
      <c r="U16" s="34"/>
      <c r="V16" s="34"/>
      <c r="W16" s="34"/>
      <c r="X16" s="34"/>
      <c r="Y16" s="34"/>
      <c r="Z16" s="34"/>
      <c r="AA16" s="34"/>
      <c r="AB16" s="34"/>
      <c r="AC16" s="34"/>
      <c r="AD16" s="34"/>
      <c r="AE16" s="34"/>
      <c r="AF16" s="34"/>
      <c r="AG16" s="34"/>
      <c r="AH16" s="34"/>
      <c r="AI16" s="34"/>
      <c r="AJ16" s="34"/>
      <c r="AK16" s="34"/>
    </row>
    <row r="17" spans="1:37" ht="16.5" customHeight="1" x14ac:dyDescent="0.35">
      <c r="A17" s="498" t="s">
        <v>202</v>
      </c>
      <c r="B17" s="498"/>
      <c r="C17" s="349"/>
      <c r="D17" s="349"/>
      <c r="E17" s="349"/>
      <c r="F17" s="349"/>
      <c r="G17" s="349"/>
      <c r="H17" s="349"/>
      <c r="I17" s="349"/>
      <c r="J17" s="349"/>
      <c r="K17" s="349"/>
      <c r="L17" s="349"/>
      <c r="M17" s="349"/>
      <c r="N17" s="349"/>
      <c r="O17" s="349"/>
      <c r="P17" s="349"/>
      <c r="Q17" s="349"/>
      <c r="R17" s="349"/>
      <c r="S17" s="349"/>
      <c r="U17" s="34"/>
      <c r="V17" s="34"/>
      <c r="W17" s="34"/>
      <c r="X17" s="34"/>
      <c r="Y17" s="34"/>
      <c r="Z17" s="34"/>
      <c r="AA17" s="34"/>
      <c r="AB17" s="34"/>
      <c r="AC17" s="34"/>
      <c r="AD17" s="34"/>
      <c r="AE17" s="34"/>
      <c r="AF17" s="34"/>
      <c r="AG17" s="34"/>
      <c r="AH17" s="34"/>
      <c r="AI17" s="34"/>
      <c r="AJ17" s="34"/>
      <c r="AK17" s="34"/>
    </row>
    <row r="18" spans="1:37" ht="16.5" customHeight="1" x14ac:dyDescent="0.35">
      <c r="A18" s="444"/>
      <c r="B18" s="444"/>
      <c r="C18" s="347"/>
      <c r="D18" s="347"/>
      <c r="E18" s="347"/>
      <c r="F18" s="347"/>
      <c r="G18" s="347"/>
      <c r="H18" s="347"/>
      <c r="I18" s="347"/>
      <c r="J18" s="347"/>
      <c r="K18" s="347"/>
      <c r="L18" s="347"/>
      <c r="M18" s="347"/>
      <c r="N18" s="347"/>
      <c r="O18" s="347"/>
      <c r="P18" s="347"/>
      <c r="Q18" s="347"/>
      <c r="R18" s="347"/>
      <c r="S18" s="347"/>
      <c r="U18" s="34"/>
      <c r="V18" s="34"/>
      <c r="W18" s="34"/>
      <c r="X18" s="34"/>
      <c r="Y18" s="34"/>
      <c r="Z18" s="34"/>
      <c r="AA18" s="34"/>
      <c r="AB18" s="34"/>
      <c r="AC18" s="34"/>
      <c r="AD18" s="34"/>
      <c r="AE18" s="34"/>
      <c r="AF18" s="34"/>
      <c r="AG18" s="34"/>
      <c r="AH18" s="34"/>
      <c r="AI18" s="34"/>
      <c r="AJ18" s="34"/>
      <c r="AK18" s="34"/>
    </row>
    <row r="19" spans="1:37" ht="16.5" customHeight="1" x14ac:dyDescent="0.35">
      <c r="A19" s="427" t="s">
        <v>155</v>
      </c>
      <c r="B19" s="427"/>
      <c r="C19" s="375"/>
      <c r="D19" s="347"/>
      <c r="E19" s="347"/>
      <c r="F19" s="347"/>
      <c r="G19" s="347"/>
      <c r="H19" s="347"/>
      <c r="I19" s="347"/>
      <c r="J19" s="347"/>
      <c r="K19" s="347"/>
      <c r="L19" s="347"/>
      <c r="M19" s="347"/>
      <c r="N19" s="347"/>
      <c r="O19" s="347"/>
      <c r="P19" s="347"/>
      <c r="Q19" s="347"/>
      <c r="R19" s="347"/>
      <c r="S19" s="347"/>
      <c r="U19" s="34"/>
      <c r="V19" s="34"/>
      <c r="W19" s="34"/>
      <c r="X19" s="34"/>
      <c r="Y19" s="34"/>
      <c r="Z19" s="34"/>
      <c r="AA19" s="34"/>
      <c r="AB19" s="34"/>
      <c r="AC19" s="34"/>
      <c r="AD19" s="34"/>
      <c r="AE19" s="34"/>
      <c r="AF19" s="34"/>
      <c r="AG19" s="34"/>
      <c r="AH19" s="34"/>
      <c r="AI19" s="34"/>
      <c r="AJ19" s="34"/>
      <c r="AK19" s="34"/>
    </row>
    <row r="20" spans="1:37" ht="54.75" customHeight="1" x14ac:dyDescent="0.35">
      <c r="A20" s="428"/>
      <c r="B20" s="428"/>
      <c r="C20" s="352"/>
      <c r="D20" s="352" t="str">
        <f t="shared" ref="D20:S20" si="5">D2</f>
        <v xml:space="preserve">1. 
Gamle Oslo </v>
      </c>
      <c r="E20" s="352" t="str">
        <f t="shared" si="5"/>
        <v>2. 
Grünerløkka</v>
      </c>
      <c r="F20" s="352" t="str">
        <f t="shared" si="5"/>
        <v>3. 
Sagene</v>
      </c>
      <c r="G20" s="352" t="str">
        <f t="shared" si="5"/>
        <v>4. 
St. Hanshaugen</v>
      </c>
      <c r="H20" s="352" t="str">
        <f t="shared" si="5"/>
        <v>5. 
Frogner</v>
      </c>
      <c r="I20" s="352" t="str">
        <f t="shared" si="5"/>
        <v>6. 
Ullern</v>
      </c>
      <c r="J20" s="352" t="str">
        <f t="shared" si="5"/>
        <v>7. 
Vestre Aker</v>
      </c>
      <c r="K20" s="352" t="str">
        <f t="shared" si="5"/>
        <v>8. 
Nordre Aker</v>
      </c>
      <c r="L20" s="352" t="str">
        <f t="shared" si="5"/>
        <v>9. 
Bjerke</v>
      </c>
      <c r="M20" s="352" t="str">
        <f t="shared" si="5"/>
        <v>10. 
Grorud</v>
      </c>
      <c r="N20" s="352" t="str">
        <f t="shared" si="5"/>
        <v>11. 
Stovner</v>
      </c>
      <c r="O20" s="352" t="str">
        <f t="shared" si="5"/>
        <v>12. 
Alna</v>
      </c>
      <c r="P20" s="352" t="str">
        <f t="shared" si="5"/>
        <v>13. 
Østensjø</v>
      </c>
      <c r="Q20" s="352" t="str">
        <f t="shared" si="5"/>
        <v>14.
Nordstrand</v>
      </c>
      <c r="R20" s="352" t="str">
        <f t="shared" si="5"/>
        <v>15. 
Søndre Nordstrand</v>
      </c>
      <c r="S20" s="352" t="str">
        <f t="shared" si="5"/>
        <v>Sum</v>
      </c>
      <c r="U20" s="34"/>
      <c r="V20" s="34"/>
      <c r="W20" s="34"/>
      <c r="X20" s="34"/>
      <c r="Y20" s="34"/>
      <c r="Z20" s="34"/>
      <c r="AA20" s="34"/>
      <c r="AB20" s="34"/>
      <c r="AC20" s="34"/>
      <c r="AD20" s="34"/>
      <c r="AE20" s="34"/>
      <c r="AF20" s="34"/>
      <c r="AG20" s="34"/>
      <c r="AH20" s="34"/>
      <c r="AI20" s="34"/>
      <c r="AJ20" s="34"/>
      <c r="AK20" s="34"/>
    </row>
    <row r="21" spans="1:37" ht="16.5" customHeight="1" x14ac:dyDescent="0.35">
      <c r="A21" s="437"/>
      <c r="B21" s="437"/>
      <c r="C21" s="347"/>
      <c r="D21" s="347"/>
      <c r="E21" s="347"/>
      <c r="F21" s="347"/>
      <c r="G21" s="347"/>
      <c r="H21" s="347"/>
      <c r="I21" s="347"/>
      <c r="J21" s="347"/>
      <c r="K21" s="347"/>
      <c r="L21" s="347"/>
      <c r="M21" s="347"/>
      <c r="N21" s="347"/>
      <c r="O21" s="347"/>
      <c r="P21" s="347"/>
      <c r="Q21" s="347"/>
      <c r="R21" s="347"/>
      <c r="S21" s="347"/>
      <c r="U21" s="34"/>
      <c r="V21" s="34"/>
      <c r="W21" s="34"/>
      <c r="X21" s="34"/>
      <c r="Y21" s="34"/>
      <c r="Z21" s="34"/>
      <c r="AA21" s="34"/>
      <c r="AB21" s="34"/>
      <c r="AC21" s="34"/>
      <c r="AD21" s="34"/>
      <c r="AE21" s="34"/>
      <c r="AF21" s="34"/>
      <c r="AG21" s="34"/>
      <c r="AH21" s="34"/>
      <c r="AI21" s="34"/>
      <c r="AJ21" s="34"/>
      <c r="AK21" s="34"/>
    </row>
    <row r="22" spans="1:37" ht="16.5" customHeight="1" x14ac:dyDescent="0.35">
      <c r="A22" s="444" t="s">
        <v>52</v>
      </c>
      <c r="B22" s="444"/>
      <c r="C22" s="347"/>
      <c r="D22" s="141">
        <v>13.399829173959635</v>
      </c>
      <c r="E22" s="141">
        <v>14.984945731974779</v>
      </c>
      <c r="F22" s="141">
        <v>15.944889468760882</v>
      </c>
      <c r="G22" s="141">
        <v>12.907964916821175</v>
      </c>
      <c r="H22" s="141">
        <v>7.6462494247377366</v>
      </c>
      <c r="I22" s="141">
        <v>7.8824285219872792</v>
      </c>
      <c r="J22" s="141">
        <v>6.8927015402654446</v>
      </c>
      <c r="K22" s="141">
        <v>7.5947126524304878</v>
      </c>
      <c r="L22" s="141">
        <v>13.390865472380479</v>
      </c>
      <c r="M22" s="141">
        <v>13.283199702160857</v>
      </c>
      <c r="N22" s="141">
        <v>11.779459920724904</v>
      </c>
      <c r="O22" s="141">
        <v>11.762997744415523</v>
      </c>
      <c r="P22" s="141">
        <v>8.5548374976410528</v>
      </c>
      <c r="Q22" s="141">
        <v>7.3588211524935048</v>
      </c>
      <c r="R22" s="141">
        <v>8.44834756539192</v>
      </c>
      <c r="S22" s="141">
        <v>10.004848510466161</v>
      </c>
      <c r="U22" s="34"/>
      <c r="V22" s="34"/>
      <c r="W22" s="34"/>
      <c r="X22" s="34"/>
      <c r="Y22" s="34"/>
      <c r="Z22" s="34"/>
      <c r="AA22" s="34"/>
      <c r="AB22" s="34"/>
      <c r="AC22" s="34"/>
      <c r="AD22" s="34"/>
      <c r="AE22" s="34"/>
      <c r="AF22" s="34"/>
      <c r="AG22" s="34"/>
      <c r="AH22" s="34"/>
      <c r="AI22" s="34"/>
      <c r="AJ22" s="34"/>
      <c r="AK22" s="34"/>
    </row>
    <row r="23" spans="1:37" ht="16.5" customHeight="1" x14ac:dyDescent="0.35">
      <c r="A23" s="444" t="s">
        <v>53</v>
      </c>
      <c r="B23" s="444"/>
      <c r="C23" s="347"/>
      <c r="D23" s="141">
        <v>13.457678502680182</v>
      </c>
      <c r="E23" s="141">
        <v>16.755009741906868</v>
      </c>
      <c r="F23" s="141">
        <v>17.176881608168795</v>
      </c>
      <c r="G23" s="141">
        <v>11.373016783539178</v>
      </c>
      <c r="H23" s="141">
        <v>8.0480455005929947</v>
      </c>
      <c r="I23" s="141">
        <v>7.077673922230554</v>
      </c>
      <c r="J23" s="141">
        <v>5.7014324827667782</v>
      </c>
      <c r="K23" s="141">
        <v>6.8823356616852012</v>
      </c>
      <c r="L23" s="141">
        <v>11.791996645112338</v>
      </c>
      <c r="M23" s="141">
        <v>11.128326046234296</v>
      </c>
      <c r="N23" s="141">
        <v>11.295785413434858</v>
      </c>
      <c r="O23" s="141">
        <v>10.308456482178073</v>
      </c>
      <c r="P23" s="141">
        <v>10.388441289274233</v>
      </c>
      <c r="Q23" s="141">
        <v>6.9394856149434556</v>
      </c>
      <c r="R23" s="141">
        <v>8.01220978709466</v>
      </c>
      <c r="S23" s="141">
        <v>9.6654079424162571</v>
      </c>
      <c r="U23" s="34"/>
      <c r="V23" s="34"/>
      <c r="W23" s="34"/>
      <c r="X23" s="34"/>
      <c r="Y23" s="34"/>
      <c r="Z23" s="34"/>
      <c r="AA23" s="34"/>
      <c r="AB23" s="34"/>
      <c r="AC23" s="34"/>
      <c r="AD23" s="34"/>
      <c r="AE23" s="34"/>
      <c r="AF23" s="34"/>
      <c r="AG23" s="34"/>
      <c r="AH23" s="34"/>
      <c r="AI23" s="34"/>
      <c r="AJ23" s="34"/>
      <c r="AK23" s="34"/>
    </row>
    <row r="24" spans="1:37" ht="16.5" customHeight="1" x14ac:dyDescent="0.35">
      <c r="A24" s="444" t="s">
        <v>54</v>
      </c>
      <c r="B24" s="444"/>
      <c r="C24" s="347"/>
      <c r="D24" s="141">
        <v>15.90393491207405</v>
      </c>
      <c r="E24" s="141">
        <v>16.716994071616703</v>
      </c>
      <c r="F24" s="141">
        <v>14.931904609563251</v>
      </c>
      <c r="G24" s="141">
        <v>11.097439863118568</v>
      </c>
      <c r="H24" s="141">
        <v>6.6840573770400535</v>
      </c>
      <c r="I24" s="141">
        <v>7.158904027044704</v>
      </c>
      <c r="J24" s="141">
        <v>5.8650871401667279</v>
      </c>
      <c r="K24" s="141">
        <v>6.134213367597189</v>
      </c>
      <c r="L24" s="141">
        <v>8.4174203902322624</v>
      </c>
      <c r="M24" s="141">
        <v>13.402422187676589</v>
      </c>
      <c r="N24" s="141">
        <v>8.0936432469708173</v>
      </c>
      <c r="O24" s="141">
        <v>10.265253461608211</v>
      </c>
      <c r="P24" s="141">
        <v>8.0612498852055854</v>
      </c>
      <c r="Q24" s="141">
        <v>9.1520645192559691</v>
      </c>
      <c r="R24" s="141">
        <v>10.153846491119698</v>
      </c>
      <c r="S24" s="141">
        <v>9.3750494954476018</v>
      </c>
      <c r="U24" s="34"/>
      <c r="V24" s="34"/>
      <c r="W24" s="34"/>
      <c r="X24" s="34"/>
      <c r="Y24" s="34"/>
      <c r="Z24" s="34"/>
      <c r="AA24" s="34"/>
      <c r="AB24" s="34"/>
      <c r="AC24" s="34"/>
      <c r="AD24" s="34"/>
      <c r="AE24" s="34"/>
      <c r="AF24" s="34"/>
      <c r="AG24" s="34"/>
      <c r="AH24" s="34"/>
      <c r="AI24" s="34"/>
      <c r="AJ24" s="34"/>
      <c r="AK24" s="34"/>
    </row>
    <row r="25" spans="1:37" ht="16.5" customHeight="1" x14ac:dyDescent="0.35">
      <c r="A25" s="444" t="s">
        <v>55</v>
      </c>
      <c r="B25" s="444"/>
      <c r="C25" s="347"/>
      <c r="D25" s="141">
        <v>13.316662308611518</v>
      </c>
      <c r="E25" s="141">
        <v>13.188142962530938</v>
      </c>
      <c r="F25" s="141">
        <v>17.269517403625056</v>
      </c>
      <c r="G25" s="141">
        <v>9.0491799431076565</v>
      </c>
      <c r="H25" s="141">
        <v>6.8338774867844503</v>
      </c>
      <c r="I25" s="141">
        <v>5.8263038849406339</v>
      </c>
      <c r="J25" s="141">
        <v>6.5658748557348137</v>
      </c>
      <c r="K25" s="141">
        <v>5.5314966531779293</v>
      </c>
      <c r="L25" s="141">
        <v>9.8003392119382351</v>
      </c>
      <c r="M25" s="141">
        <v>11.331484283891317</v>
      </c>
      <c r="N25" s="141">
        <v>8.4788613106473889</v>
      </c>
      <c r="O25" s="141">
        <v>10.44461216519791</v>
      </c>
      <c r="P25" s="141">
        <v>7.5346929409835921</v>
      </c>
      <c r="Q25" s="141">
        <v>6.7084503918508007</v>
      </c>
      <c r="R25" s="141">
        <v>9.3534949970875019</v>
      </c>
      <c r="S25" s="141">
        <v>8.7749281649979842</v>
      </c>
      <c r="U25" s="34"/>
      <c r="V25" s="34"/>
      <c r="W25" s="34"/>
      <c r="X25" s="34"/>
      <c r="Y25" s="34"/>
      <c r="Z25" s="34"/>
      <c r="AA25" s="34"/>
      <c r="AB25" s="34"/>
      <c r="AC25" s="34"/>
      <c r="AD25" s="34"/>
      <c r="AE25" s="34"/>
      <c r="AF25" s="34"/>
      <c r="AG25" s="34"/>
      <c r="AH25" s="34"/>
      <c r="AI25" s="34"/>
      <c r="AJ25" s="34"/>
      <c r="AK25" s="34"/>
    </row>
    <row r="26" spans="1:37" ht="16.5" customHeight="1" x14ac:dyDescent="0.35">
      <c r="A26" s="347" t="s">
        <v>159</v>
      </c>
      <c r="B26" s="347"/>
      <c r="C26" s="347"/>
      <c r="D26" s="141">
        <v>13.963843929716683</v>
      </c>
      <c r="E26" s="141">
        <v>14.808067270297244</v>
      </c>
      <c r="F26" s="141">
        <v>13.705054547059854</v>
      </c>
      <c r="G26" s="141">
        <v>11.839787037443648</v>
      </c>
      <c r="H26" s="141">
        <v>7.5391862682361204</v>
      </c>
      <c r="I26" s="141">
        <v>5.3757761835236861</v>
      </c>
      <c r="J26" s="141">
        <v>7.1719539415261711</v>
      </c>
      <c r="K26" s="141">
        <v>5.3437424466822874</v>
      </c>
      <c r="L26" s="141">
        <v>10.996101564583956</v>
      </c>
      <c r="M26" s="141">
        <v>12.805136347498626</v>
      </c>
      <c r="N26" s="141">
        <v>9.450312517840306</v>
      </c>
      <c r="O26" s="141">
        <v>9.5878158172292167</v>
      </c>
      <c r="P26" s="141">
        <v>8.6466176052164947</v>
      </c>
      <c r="Q26" s="141">
        <v>6.6695146115360284</v>
      </c>
      <c r="R26" s="141">
        <v>7.1832049559611892</v>
      </c>
      <c r="S26" s="141">
        <v>8.9642968646010974</v>
      </c>
      <c r="U26" s="34"/>
      <c r="V26" s="34"/>
      <c r="W26" s="34"/>
      <c r="X26" s="34"/>
      <c r="Y26" s="34"/>
      <c r="Z26" s="34"/>
      <c r="AA26" s="34"/>
      <c r="AB26" s="34"/>
      <c r="AC26" s="34"/>
      <c r="AD26" s="34"/>
      <c r="AE26" s="34"/>
      <c r="AF26" s="34"/>
      <c r="AG26" s="34"/>
      <c r="AH26" s="34"/>
      <c r="AI26" s="34"/>
      <c r="AJ26" s="34"/>
      <c r="AK26" s="34"/>
    </row>
    <row r="27" spans="1:37" ht="16.5" customHeight="1" x14ac:dyDescent="0.35">
      <c r="A27" s="349" t="s">
        <v>213</v>
      </c>
      <c r="B27" s="349"/>
      <c r="C27" s="347"/>
      <c r="D27" s="141">
        <v>12.663562274151648</v>
      </c>
      <c r="E27" s="141">
        <v>11.849040795180834</v>
      </c>
      <c r="F27" s="141">
        <v>11.984249368330516</v>
      </c>
      <c r="G27" s="141">
        <v>9.5225704855824027</v>
      </c>
      <c r="H27" s="141">
        <v>7.0779435667462511</v>
      </c>
      <c r="I27" s="141">
        <v>7.4450427601596036</v>
      </c>
      <c r="J27" s="141">
        <v>5.8385973513401339</v>
      </c>
      <c r="K27" s="141">
        <v>5.589981791281728</v>
      </c>
      <c r="L27" s="141">
        <v>8.1301812055680518</v>
      </c>
      <c r="M27" s="141">
        <v>11.615861270274376</v>
      </c>
      <c r="N27" s="141">
        <v>8.0574259047605779</v>
      </c>
      <c r="O27" s="141">
        <v>9.3438943587075638</v>
      </c>
      <c r="P27" s="141">
        <v>9.8851346139981153</v>
      </c>
      <c r="Q27" s="141">
        <v>6.605871277896429</v>
      </c>
      <c r="R27" s="141">
        <v>8.0117314393182166</v>
      </c>
      <c r="S27" s="141">
        <v>8.4245452497572586</v>
      </c>
      <c r="U27" s="34"/>
      <c r="V27" s="34"/>
      <c r="W27" s="34"/>
      <c r="X27" s="34"/>
      <c r="Y27" s="34"/>
      <c r="Z27" s="34"/>
      <c r="AA27" s="34"/>
      <c r="AB27" s="34"/>
      <c r="AC27" s="34"/>
      <c r="AD27" s="34"/>
      <c r="AE27" s="34"/>
      <c r="AF27" s="34"/>
      <c r="AG27" s="34"/>
      <c r="AH27" s="34"/>
      <c r="AI27" s="34"/>
      <c r="AJ27" s="34"/>
      <c r="AK27" s="34"/>
    </row>
    <row r="28" spans="1:37" ht="16.5" customHeight="1" x14ac:dyDescent="0.35">
      <c r="A28" s="499" t="s">
        <v>305</v>
      </c>
      <c r="B28" s="499"/>
      <c r="C28" s="372"/>
      <c r="D28" s="142">
        <v>10.412513569565697</v>
      </c>
      <c r="E28" s="142">
        <v>10.716910759297475</v>
      </c>
      <c r="F28" s="142">
        <v>14.680016450122963</v>
      </c>
      <c r="G28" s="142">
        <v>6.4440856556956447</v>
      </c>
      <c r="H28" s="142">
        <v>8.2887791267044655</v>
      </c>
      <c r="I28" s="142">
        <v>6.2989077515056477</v>
      </c>
      <c r="J28" s="142">
        <v>4.8310492259078934</v>
      </c>
      <c r="K28" s="142">
        <v>5.3218161365564383</v>
      </c>
      <c r="L28" s="142">
        <v>9.2686985622955156</v>
      </c>
      <c r="M28" s="142">
        <v>11.463812882927073</v>
      </c>
      <c r="N28" s="142">
        <v>8.1905421037097152</v>
      </c>
      <c r="O28" s="142">
        <v>9.2446513245202215</v>
      </c>
      <c r="P28" s="142">
        <v>7.2919306897381819</v>
      </c>
      <c r="Q28" s="142">
        <v>5.8844443728198561</v>
      </c>
      <c r="R28" s="142">
        <v>7.3663801284476165</v>
      </c>
      <c r="S28" s="142">
        <v>7.8993087351712905</v>
      </c>
      <c r="U28" s="34"/>
      <c r="V28" s="34"/>
      <c r="W28" s="34"/>
      <c r="X28" s="34"/>
      <c r="Y28" s="34"/>
      <c r="Z28" s="34"/>
      <c r="AA28" s="34"/>
      <c r="AB28" s="34"/>
      <c r="AC28" s="34"/>
      <c r="AD28" s="34"/>
      <c r="AE28" s="34"/>
      <c r="AF28" s="34"/>
      <c r="AG28" s="34"/>
      <c r="AH28" s="34"/>
      <c r="AI28" s="34"/>
      <c r="AJ28" s="34"/>
      <c r="AK28" s="34"/>
    </row>
    <row r="29" spans="1:37" ht="16.5" customHeight="1" x14ac:dyDescent="0.35">
      <c r="A29" s="485" t="s">
        <v>349</v>
      </c>
      <c r="B29" s="485"/>
      <c r="C29" s="344"/>
      <c r="D29" s="139">
        <f>AVERAGE(D22:D28)</f>
        <v>13.30257495296563</v>
      </c>
      <c r="E29" s="139">
        <f t="shared" ref="E29:S29" si="6">AVERAGE(E22:E28)</f>
        <v>14.145587333257833</v>
      </c>
      <c r="F29" s="139">
        <f t="shared" si="6"/>
        <v>15.098930493661616</v>
      </c>
      <c r="G29" s="139">
        <f t="shared" si="6"/>
        <v>10.319149240758325</v>
      </c>
      <c r="H29" s="139">
        <f t="shared" si="6"/>
        <v>7.4454483929774398</v>
      </c>
      <c r="I29" s="139">
        <f t="shared" si="6"/>
        <v>6.7235767216274436</v>
      </c>
      <c r="J29" s="139">
        <f t="shared" si="6"/>
        <v>6.1238137911011377</v>
      </c>
      <c r="K29" s="139">
        <f t="shared" si="6"/>
        <v>6.0568998156301799</v>
      </c>
      <c r="L29" s="139">
        <f t="shared" si="6"/>
        <v>10.256514721730118</v>
      </c>
      <c r="M29" s="139">
        <f t="shared" si="6"/>
        <v>12.147177531523303</v>
      </c>
      <c r="N29" s="139">
        <f t="shared" si="6"/>
        <v>9.3351472025840803</v>
      </c>
      <c r="O29" s="139">
        <f t="shared" si="6"/>
        <v>10.136811621979533</v>
      </c>
      <c r="P29" s="139">
        <f t="shared" si="6"/>
        <v>8.6232720745796065</v>
      </c>
      <c r="Q29" s="139">
        <f t="shared" si="6"/>
        <v>7.0455217058280057</v>
      </c>
      <c r="R29" s="139">
        <f t="shared" si="6"/>
        <v>8.3613164806315421</v>
      </c>
      <c r="S29" s="139">
        <f t="shared" si="6"/>
        <v>9.015483566122521</v>
      </c>
      <c r="U29" s="34"/>
      <c r="V29" s="34"/>
      <c r="W29" s="34"/>
      <c r="X29" s="34"/>
      <c r="Y29" s="34"/>
      <c r="Z29" s="34"/>
      <c r="AA29" s="34"/>
      <c r="AB29" s="34"/>
      <c r="AC29" s="34"/>
      <c r="AD29" s="34"/>
      <c r="AE29" s="34"/>
      <c r="AF29" s="34"/>
      <c r="AG29" s="34"/>
      <c r="AH29" s="34"/>
      <c r="AI29" s="34"/>
      <c r="AJ29" s="34"/>
      <c r="AK29" s="34"/>
    </row>
    <row r="30" spans="1:37" ht="16.5" customHeight="1" thickBot="1" x14ac:dyDescent="0.4">
      <c r="A30" s="500" t="s">
        <v>350</v>
      </c>
      <c r="B30" s="500"/>
      <c r="C30" s="373"/>
      <c r="D30" s="140">
        <f>D29/$S$29</f>
        <v>1.4755253953268475</v>
      </c>
      <c r="E30" s="140">
        <f t="shared" ref="E30:S30" si="7">E29/$S$29</f>
        <v>1.5690325681933137</v>
      </c>
      <c r="F30" s="140">
        <f t="shared" si="7"/>
        <v>1.6747776625536606</v>
      </c>
      <c r="G30" s="140">
        <f t="shared" si="7"/>
        <v>1.1446029672256948</v>
      </c>
      <c r="H30" s="140">
        <f t="shared" si="7"/>
        <v>0.82585125227838008</v>
      </c>
      <c r="I30" s="140">
        <f t="shared" si="7"/>
        <v>0.7457810412846434</v>
      </c>
      <c r="J30" s="140">
        <f t="shared" si="7"/>
        <v>0.67925516653511409</v>
      </c>
      <c r="K30" s="140">
        <f t="shared" si="7"/>
        <v>0.67183304935413446</v>
      </c>
      <c r="L30" s="140">
        <f t="shared" si="7"/>
        <v>1.1376555285698728</v>
      </c>
      <c r="M30" s="140">
        <f t="shared" si="7"/>
        <v>1.3473683848938227</v>
      </c>
      <c r="N30" s="140">
        <f t="shared" si="7"/>
        <v>1.0354571814276008</v>
      </c>
      <c r="O30" s="140">
        <f t="shared" si="7"/>
        <v>1.1243780267173493</v>
      </c>
      <c r="P30" s="140">
        <f t="shared" si="7"/>
        <v>0.95649578986348249</v>
      </c>
      <c r="Q30" s="140">
        <f t="shared" si="7"/>
        <v>0.78149127045197664</v>
      </c>
      <c r="R30" s="140">
        <f t="shared" si="7"/>
        <v>0.92743960091623456</v>
      </c>
      <c r="S30" s="140">
        <f t="shared" si="7"/>
        <v>1</v>
      </c>
    </row>
    <row r="31" spans="1:37" ht="16.5" customHeight="1" x14ac:dyDescent="0.35">
      <c r="A31" s="498" t="s">
        <v>202</v>
      </c>
      <c r="B31" s="498"/>
      <c r="C31" s="347"/>
      <c r="D31" s="347"/>
      <c r="E31" s="347"/>
      <c r="F31" s="347"/>
      <c r="G31" s="347"/>
      <c r="H31" s="347"/>
      <c r="I31" s="347"/>
      <c r="J31" s="347"/>
      <c r="K31" s="347"/>
      <c r="L31" s="347"/>
      <c r="M31" s="347"/>
      <c r="N31" s="347"/>
      <c r="O31" s="347"/>
      <c r="P31" s="347"/>
      <c r="Q31" s="347"/>
      <c r="R31" s="347"/>
      <c r="S31" s="347"/>
    </row>
  </sheetData>
  <mergeCells count="29">
    <mergeCell ref="A25:B25"/>
    <mergeCell ref="A28:B28"/>
    <mergeCell ref="A29:B29"/>
    <mergeCell ref="A30:B30"/>
    <mergeCell ref="A31:B31"/>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7.25" x14ac:dyDescent="0.35"/>
  <cols>
    <col min="1" max="16384" width="11.42578125" style="3"/>
  </cols>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XDU86"/>
  <sheetViews>
    <sheetView zoomScale="70" zoomScaleNormal="70" workbookViewId="0">
      <selection sqref="A1:C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5" ht="16.5" customHeight="1" x14ac:dyDescent="0.35">
      <c r="A1" s="501" t="s">
        <v>244</v>
      </c>
      <c r="B1" s="501"/>
      <c r="C1" s="501"/>
      <c r="D1" s="347"/>
      <c r="E1" s="347"/>
      <c r="F1" s="347"/>
      <c r="G1" s="347"/>
      <c r="H1" s="347"/>
      <c r="I1" s="347"/>
      <c r="J1" s="347"/>
      <c r="K1" s="347"/>
      <c r="L1" s="347"/>
      <c r="M1" s="347"/>
      <c r="N1" s="347"/>
      <c r="O1" s="347"/>
      <c r="P1" s="347"/>
      <c r="Q1" s="347"/>
      <c r="R1" s="347"/>
      <c r="S1" s="347"/>
    </row>
    <row r="2" spans="1:35" ht="54.75" customHeight="1" x14ac:dyDescent="0.35">
      <c r="A2" s="352" t="s">
        <v>67</v>
      </c>
      <c r="B2" s="352" t="s">
        <v>68</v>
      </c>
      <c r="C2" s="352" t="s">
        <v>66</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5" ht="16.5" customHeight="1" x14ac:dyDescent="0.35">
      <c r="A3" s="349"/>
      <c r="B3" s="349"/>
      <c r="C3" s="144"/>
      <c r="D3" s="62"/>
      <c r="E3" s="87"/>
      <c r="F3" s="87"/>
      <c r="G3" s="87"/>
      <c r="H3" s="62"/>
      <c r="I3" s="62"/>
      <c r="J3" s="62"/>
      <c r="K3" s="62"/>
      <c r="L3" s="62"/>
      <c r="M3" s="62"/>
      <c r="N3" s="62"/>
      <c r="O3" s="62"/>
      <c r="P3" s="62"/>
      <c r="Q3" s="62"/>
      <c r="R3" s="62"/>
      <c r="S3" s="62"/>
    </row>
    <row r="4" spans="1:35" ht="16.5" customHeight="1" x14ac:dyDescent="0.35">
      <c r="A4" s="351" t="s">
        <v>71</v>
      </c>
      <c r="B4" s="351" t="s">
        <v>72</v>
      </c>
      <c r="C4" s="145" t="s">
        <v>16</v>
      </c>
      <c r="D4" s="146">
        <f>SUM(D5:D10)</f>
        <v>816</v>
      </c>
      <c r="E4" s="146">
        <f t="shared" ref="E4:R4" si="0">SUM(E5:E10)</f>
        <v>906</v>
      </c>
      <c r="F4" s="146">
        <f t="shared" si="0"/>
        <v>743</v>
      </c>
      <c r="G4" s="146">
        <f t="shared" si="0"/>
        <v>359</v>
      </c>
      <c r="H4" s="146">
        <f t="shared" si="0"/>
        <v>474</v>
      </c>
      <c r="I4" s="146">
        <f t="shared" si="0"/>
        <v>400</v>
      </c>
      <c r="J4" s="146">
        <f t="shared" si="0"/>
        <v>453</v>
      </c>
      <c r="K4" s="146">
        <f t="shared" si="0"/>
        <v>530</v>
      </c>
      <c r="L4" s="146">
        <f t="shared" si="0"/>
        <v>406</v>
      </c>
      <c r="M4" s="146">
        <f t="shared" si="0"/>
        <v>361</v>
      </c>
      <c r="N4" s="146">
        <f t="shared" si="0"/>
        <v>350</v>
      </c>
      <c r="O4" s="146">
        <f t="shared" si="0"/>
        <v>512</v>
      </c>
      <c r="P4" s="146">
        <f t="shared" si="0"/>
        <v>706</v>
      </c>
      <c r="Q4" s="146">
        <f t="shared" si="0"/>
        <v>661</v>
      </c>
      <c r="R4" s="146">
        <f t="shared" si="0"/>
        <v>362</v>
      </c>
      <c r="S4" s="146">
        <f>SUM(D4:R4)</f>
        <v>8039</v>
      </c>
      <c r="U4" s="34"/>
      <c r="V4" s="34"/>
      <c r="W4" s="34"/>
      <c r="X4" s="34"/>
      <c r="Y4" s="34"/>
      <c r="Z4" s="34"/>
      <c r="AA4" s="34"/>
      <c r="AB4" s="34"/>
      <c r="AC4" s="34"/>
      <c r="AD4" s="34"/>
      <c r="AE4" s="34"/>
      <c r="AF4" s="34"/>
      <c r="AG4" s="34"/>
      <c r="AH4" s="34"/>
      <c r="AI4" s="34"/>
    </row>
    <row r="5" spans="1:35" ht="16.5" customHeight="1" x14ac:dyDescent="0.35">
      <c r="A5" s="347"/>
      <c r="B5" s="347" t="s">
        <v>59</v>
      </c>
      <c r="C5" s="122">
        <v>0.13333333333333333</v>
      </c>
      <c r="D5" s="147">
        <v>0</v>
      </c>
      <c r="E5" s="147">
        <v>0</v>
      </c>
      <c r="F5" s="147">
        <v>0</v>
      </c>
      <c r="G5" s="147">
        <v>0</v>
      </c>
      <c r="H5" s="147">
        <v>0</v>
      </c>
      <c r="I5" s="147">
        <v>0</v>
      </c>
      <c r="J5" s="147">
        <v>0</v>
      </c>
      <c r="K5" s="147">
        <v>0</v>
      </c>
      <c r="L5" s="147">
        <v>0</v>
      </c>
      <c r="M5" s="147">
        <v>0</v>
      </c>
      <c r="N5" s="147">
        <v>0</v>
      </c>
      <c r="O5" s="147">
        <v>0</v>
      </c>
      <c r="P5" s="147">
        <v>0</v>
      </c>
      <c r="Q5" s="147">
        <v>0</v>
      </c>
      <c r="R5" s="147">
        <v>0</v>
      </c>
      <c r="S5" s="33">
        <f>SUM(D5:R5)</f>
        <v>0</v>
      </c>
      <c r="U5" s="34"/>
      <c r="V5" s="34"/>
      <c r="W5" s="34"/>
      <c r="X5" s="34"/>
      <c r="Y5" s="34"/>
      <c r="Z5" s="34"/>
      <c r="AA5" s="34"/>
      <c r="AB5" s="34"/>
      <c r="AC5" s="34"/>
      <c r="AD5" s="34"/>
      <c r="AE5" s="34"/>
      <c r="AF5" s="34"/>
      <c r="AG5" s="34"/>
      <c r="AH5" s="34"/>
      <c r="AI5" s="34"/>
    </row>
    <row r="6" spans="1:35" ht="16.5" customHeight="1" x14ac:dyDescent="0.35">
      <c r="A6" s="347"/>
      <c r="B6" s="347" t="s">
        <v>60</v>
      </c>
      <c r="C6" s="122">
        <v>0.28888888888888897</v>
      </c>
      <c r="D6" s="147">
        <v>0</v>
      </c>
      <c r="E6" s="147">
        <v>0</v>
      </c>
      <c r="F6" s="147">
        <v>0</v>
      </c>
      <c r="G6" s="147">
        <v>0</v>
      </c>
      <c r="H6" s="147">
        <v>0</v>
      </c>
      <c r="I6" s="147">
        <v>0</v>
      </c>
      <c r="J6" s="147">
        <v>0</v>
      </c>
      <c r="K6" s="147">
        <v>0</v>
      </c>
      <c r="L6" s="147">
        <v>0</v>
      </c>
      <c r="M6" s="147">
        <v>0</v>
      </c>
      <c r="N6" s="147">
        <v>0</v>
      </c>
      <c r="O6" s="147">
        <v>0</v>
      </c>
      <c r="P6" s="147">
        <v>0</v>
      </c>
      <c r="Q6" s="147">
        <v>0</v>
      </c>
      <c r="R6" s="147">
        <v>0</v>
      </c>
      <c r="S6" s="33">
        <f t="shared" ref="S6:S10" si="1">SUM(D6:R6)</f>
        <v>0</v>
      </c>
      <c r="U6" s="34"/>
      <c r="V6" s="34"/>
      <c r="W6" s="34"/>
      <c r="X6" s="34"/>
      <c r="Y6" s="34"/>
      <c r="Z6" s="34"/>
      <c r="AA6" s="34"/>
      <c r="AB6" s="34"/>
      <c r="AC6" s="34"/>
      <c r="AD6" s="34"/>
      <c r="AE6" s="34"/>
      <c r="AF6" s="34"/>
      <c r="AG6" s="34"/>
      <c r="AH6" s="34"/>
      <c r="AI6" s="34"/>
    </row>
    <row r="7" spans="1:35" ht="16.5" customHeight="1" x14ac:dyDescent="0.35">
      <c r="A7" s="347"/>
      <c r="B7" s="347" t="s">
        <v>61</v>
      </c>
      <c r="C7" s="122">
        <v>0.46666666666666667</v>
      </c>
      <c r="D7" s="147">
        <v>0</v>
      </c>
      <c r="E7" s="147">
        <v>0</v>
      </c>
      <c r="F7" s="147">
        <v>0</v>
      </c>
      <c r="G7" s="147">
        <v>0</v>
      </c>
      <c r="H7" s="147">
        <v>0</v>
      </c>
      <c r="I7" s="147">
        <v>0</v>
      </c>
      <c r="J7" s="147">
        <v>0</v>
      </c>
      <c r="K7" s="147">
        <v>0</v>
      </c>
      <c r="L7" s="147">
        <v>0</v>
      </c>
      <c r="M7" s="147">
        <v>0</v>
      </c>
      <c r="N7" s="147">
        <v>0</v>
      </c>
      <c r="O7" s="147">
        <v>0</v>
      </c>
      <c r="P7" s="147">
        <v>0</v>
      </c>
      <c r="Q7" s="147">
        <v>0</v>
      </c>
      <c r="R7" s="147">
        <v>0</v>
      </c>
      <c r="S7" s="33">
        <f t="shared" si="1"/>
        <v>0</v>
      </c>
      <c r="U7" s="34"/>
      <c r="V7" s="34"/>
      <c r="W7" s="34"/>
      <c r="X7" s="34"/>
      <c r="Y7" s="34"/>
      <c r="Z7" s="34"/>
      <c r="AA7" s="34"/>
      <c r="AB7" s="34"/>
      <c r="AC7" s="34"/>
      <c r="AD7" s="34"/>
      <c r="AE7" s="34"/>
      <c r="AF7" s="34"/>
      <c r="AG7" s="34"/>
      <c r="AH7" s="34"/>
      <c r="AI7" s="34"/>
    </row>
    <row r="8" spans="1:35" ht="16.5" customHeight="1" x14ac:dyDescent="0.35">
      <c r="A8" s="347"/>
      <c r="B8" s="347" t="s">
        <v>62</v>
      </c>
      <c r="C8" s="122">
        <v>0.64444444444444449</v>
      </c>
      <c r="D8" s="147">
        <v>0</v>
      </c>
      <c r="E8" s="147">
        <v>0</v>
      </c>
      <c r="F8" s="147">
        <v>0</v>
      </c>
      <c r="G8" s="147">
        <v>0</v>
      </c>
      <c r="H8" s="147">
        <v>0</v>
      </c>
      <c r="I8" s="147">
        <v>0</v>
      </c>
      <c r="J8" s="147">
        <v>0</v>
      </c>
      <c r="K8" s="147">
        <v>0</v>
      </c>
      <c r="L8" s="147">
        <v>2</v>
      </c>
      <c r="M8" s="147">
        <v>0</v>
      </c>
      <c r="N8" s="147">
        <v>0</v>
      </c>
      <c r="O8" s="147">
        <v>0</v>
      </c>
      <c r="P8" s="147">
        <v>0</v>
      </c>
      <c r="Q8" s="147">
        <v>0</v>
      </c>
      <c r="R8" s="147">
        <v>0</v>
      </c>
      <c r="S8" s="33">
        <f t="shared" si="1"/>
        <v>2</v>
      </c>
      <c r="U8" s="34"/>
      <c r="V8" s="34"/>
      <c r="W8" s="34"/>
      <c r="X8" s="34"/>
      <c r="Y8" s="34"/>
      <c r="Z8" s="34"/>
      <c r="AA8" s="34"/>
      <c r="AB8" s="34"/>
      <c r="AC8" s="34"/>
      <c r="AD8" s="34"/>
      <c r="AE8" s="34"/>
      <c r="AF8" s="34"/>
      <c r="AG8" s="34"/>
      <c r="AH8" s="34"/>
      <c r="AI8" s="34"/>
    </row>
    <row r="9" spans="1:35" ht="16.5" customHeight="1" x14ac:dyDescent="0.35">
      <c r="A9" s="347"/>
      <c r="B9" s="347" t="s">
        <v>63</v>
      </c>
      <c r="C9" s="122">
        <v>0.82222222222222219</v>
      </c>
      <c r="D9" s="147">
        <v>2</v>
      </c>
      <c r="E9" s="147">
        <v>0</v>
      </c>
      <c r="F9" s="147">
        <v>0</v>
      </c>
      <c r="G9" s="147">
        <v>0</v>
      </c>
      <c r="H9" s="147">
        <v>0</v>
      </c>
      <c r="I9" s="147">
        <v>0</v>
      </c>
      <c r="J9" s="147">
        <v>0</v>
      </c>
      <c r="K9" s="147">
        <v>0</v>
      </c>
      <c r="L9" s="147">
        <v>0</v>
      </c>
      <c r="M9" s="147">
        <v>0</v>
      </c>
      <c r="N9" s="147">
        <v>0</v>
      </c>
      <c r="O9" s="147">
        <v>0</v>
      </c>
      <c r="P9" s="147">
        <v>0</v>
      </c>
      <c r="Q9" s="147">
        <v>1</v>
      </c>
      <c r="R9" s="147">
        <v>0</v>
      </c>
      <c r="S9" s="33">
        <f t="shared" si="1"/>
        <v>3</v>
      </c>
      <c r="U9" s="34"/>
      <c r="V9" s="34"/>
      <c r="W9" s="34"/>
      <c r="X9" s="34"/>
      <c r="Y9" s="34"/>
      <c r="Z9" s="34"/>
      <c r="AA9" s="34"/>
      <c r="AB9" s="34"/>
      <c r="AC9" s="34"/>
      <c r="AD9" s="34"/>
      <c r="AE9" s="34"/>
      <c r="AF9" s="34"/>
      <c r="AG9" s="34"/>
      <c r="AH9" s="34"/>
      <c r="AI9" s="34"/>
    </row>
    <row r="10" spans="1:35" ht="16.5" customHeight="1" x14ac:dyDescent="0.35">
      <c r="A10" s="347"/>
      <c r="B10" s="347" t="s">
        <v>64</v>
      </c>
      <c r="C10" s="122">
        <v>1</v>
      </c>
      <c r="D10" s="147">
        <v>814</v>
      </c>
      <c r="E10" s="147">
        <v>906</v>
      </c>
      <c r="F10" s="147">
        <v>743</v>
      </c>
      <c r="G10" s="147">
        <v>359</v>
      </c>
      <c r="H10" s="147">
        <v>474</v>
      </c>
      <c r="I10" s="147">
        <v>400</v>
      </c>
      <c r="J10" s="147">
        <v>453</v>
      </c>
      <c r="K10" s="147">
        <v>530</v>
      </c>
      <c r="L10" s="147">
        <v>404</v>
      </c>
      <c r="M10" s="147">
        <v>361</v>
      </c>
      <c r="N10" s="147">
        <v>350</v>
      </c>
      <c r="O10" s="147">
        <v>512</v>
      </c>
      <c r="P10" s="147">
        <v>706</v>
      </c>
      <c r="Q10" s="147">
        <v>660</v>
      </c>
      <c r="R10" s="147">
        <v>362</v>
      </c>
      <c r="S10" s="33">
        <f t="shared" si="1"/>
        <v>8034</v>
      </c>
      <c r="U10" s="34"/>
      <c r="V10" s="34"/>
      <c r="W10" s="34"/>
      <c r="X10" s="34"/>
      <c r="Y10" s="34"/>
      <c r="Z10" s="34"/>
      <c r="AA10" s="34"/>
      <c r="AB10" s="34"/>
      <c r="AC10" s="34"/>
      <c r="AD10" s="34"/>
      <c r="AE10" s="34"/>
      <c r="AF10" s="34"/>
      <c r="AG10" s="34"/>
      <c r="AH10" s="34"/>
      <c r="AI10" s="34"/>
    </row>
    <row r="11" spans="1:35" ht="16.5" customHeight="1" x14ac:dyDescent="0.35">
      <c r="A11" s="347"/>
      <c r="B11" s="347"/>
      <c r="C11" s="122"/>
      <c r="D11" s="33"/>
      <c r="E11" s="33"/>
      <c r="F11" s="33"/>
      <c r="G11" s="33"/>
      <c r="H11" s="33"/>
      <c r="I11" s="33"/>
      <c r="J11" s="33"/>
      <c r="K11" s="33"/>
      <c r="L11" s="33"/>
      <c r="M11" s="33"/>
      <c r="N11" s="33"/>
      <c r="O11" s="33"/>
      <c r="P11" s="33"/>
      <c r="Q11" s="33"/>
      <c r="R11" s="33"/>
      <c r="S11" s="33"/>
      <c r="U11" s="34"/>
      <c r="V11" s="34"/>
      <c r="W11" s="34"/>
      <c r="X11" s="34"/>
      <c r="Y11" s="34"/>
      <c r="Z11" s="34"/>
      <c r="AA11" s="34"/>
      <c r="AB11" s="34"/>
      <c r="AC11" s="34"/>
      <c r="AD11" s="34"/>
      <c r="AE11" s="34"/>
      <c r="AF11" s="34"/>
      <c r="AG11" s="34"/>
      <c r="AH11" s="34"/>
      <c r="AI11" s="34"/>
    </row>
    <row r="12" spans="1:35" ht="16.5" customHeight="1" x14ac:dyDescent="0.35">
      <c r="A12" s="351" t="s">
        <v>65</v>
      </c>
      <c r="B12" s="351" t="s">
        <v>72</v>
      </c>
      <c r="C12" s="145" t="s">
        <v>16</v>
      </c>
      <c r="D12" s="146">
        <f>SUM(D13:D18)</f>
        <v>1059</v>
      </c>
      <c r="E12" s="146">
        <f t="shared" ref="E12:R12" si="2">SUM(E13:E18)</f>
        <v>1138</v>
      </c>
      <c r="F12" s="146">
        <f t="shared" si="2"/>
        <v>780</v>
      </c>
      <c r="G12" s="146">
        <f t="shared" si="2"/>
        <v>499</v>
      </c>
      <c r="H12" s="146">
        <f t="shared" si="2"/>
        <v>595</v>
      </c>
      <c r="I12" s="146">
        <f t="shared" si="2"/>
        <v>675</v>
      </c>
      <c r="J12" s="146">
        <f t="shared" si="2"/>
        <v>728</v>
      </c>
      <c r="K12" s="146">
        <f t="shared" si="2"/>
        <v>943</v>
      </c>
      <c r="L12" s="146">
        <f t="shared" si="2"/>
        <v>788</v>
      </c>
      <c r="M12" s="146">
        <f t="shared" si="2"/>
        <v>818</v>
      </c>
      <c r="N12" s="146">
        <f t="shared" si="2"/>
        <v>948</v>
      </c>
      <c r="O12" s="146">
        <f t="shared" si="2"/>
        <v>1100</v>
      </c>
      <c r="P12" s="146">
        <f t="shared" si="2"/>
        <v>1359</v>
      </c>
      <c r="Q12" s="146">
        <f t="shared" si="2"/>
        <v>1208</v>
      </c>
      <c r="R12" s="146">
        <f t="shared" si="2"/>
        <v>916</v>
      </c>
      <c r="S12" s="146">
        <f>SUM(D12:R12)</f>
        <v>13554</v>
      </c>
      <c r="U12" s="34"/>
      <c r="V12" s="34"/>
      <c r="W12" s="34"/>
      <c r="X12" s="34"/>
      <c r="Y12" s="34"/>
      <c r="Z12" s="34"/>
      <c r="AA12" s="34"/>
      <c r="AB12" s="34"/>
      <c r="AC12" s="34"/>
      <c r="AD12" s="34"/>
      <c r="AE12" s="34"/>
      <c r="AF12" s="34"/>
      <c r="AG12" s="34"/>
      <c r="AH12" s="34"/>
      <c r="AI12" s="34"/>
    </row>
    <row r="13" spans="1:35" ht="16.5" customHeight="1" x14ac:dyDescent="0.35">
      <c r="A13" s="347"/>
      <c r="B13" s="347" t="s">
        <v>59</v>
      </c>
      <c r="C13" s="122">
        <v>0.13333333333333333</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33">
        <f>SUM(D13:R13)</f>
        <v>0</v>
      </c>
      <c r="U13" s="34"/>
      <c r="V13" s="34"/>
      <c r="W13" s="34"/>
      <c r="X13" s="34"/>
      <c r="Y13" s="34"/>
      <c r="Z13" s="34"/>
      <c r="AA13" s="34"/>
      <c r="AB13" s="34"/>
      <c r="AC13" s="34"/>
      <c r="AD13" s="34"/>
      <c r="AE13" s="34"/>
      <c r="AF13" s="34"/>
      <c r="AG13" s="34"/>
      <c r="AH13" s="34"/>
      <c r="AI13" s="34"/>
    </row>
    <row r="14" spans="1:35" ht="16.5" customHeight="1" x14ac:dyDescent="0.35">
      <c r="A14" s="347"/>
      <c r="B14" s="347" t="s">
        <v>60</v>
      </c>
      <c r="C14" s="122">
        <v>0.28888888888888886</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33">
        <f t="shared" ref="S14:S18" si="3">SUM(D14:R14)</f>
        <v>0</v>
      </c>
      <c r="U14" s="34"/>
      <c r="V14" s="34"/>
      <c r="W14" s="34"/>
      <c r="X14" s="34"/>
      <c r="Y14" s="34"/>
      <c r="Z14" s="34"/>
      <c r="AA14" s="34"/>
      <c r="AB14" s="34"/>
      <c r="AC14" s="34"/>
      <c r="AD14" s="34"/>
      <c r="AE14" s="34"/>
      <c r="AF14" s="34"/>
      <c r="AG14" s="34"/>
      <c r="AH14" s="34"/>
      <c r="AI14" s="34"/>
    </row>
    <row r="15" spans="1:35" ht="16.5" customHeight="1" x14ac:dyDescent="0.35">
      <c r="A15" s="347"/>
      <c r="B15" s="347" t="s">
        <v>61</v>
      </c>
      <c r="C15" s="122">
        <v>0.46666666666666667</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33">
        <f t="shared" si="3"/>
        <v>0</v>
      </c>
      <c r="U15" s="34"/>
      <c r="V15" s="34"/>
      <c r="W15" s="34"/>
      <c r="X15" s="34"/>
      <c r="Y15" s="34"/>
      <c r="Z15" s="34"/>
      <c r="AA15" s="34"/>
      <c r="AB15" s="34"/>
      <c r="AC15" s="34"/>
      <c r="AD15" s="34"/>
      <c r="AE15" s="34"/>
      <c r="AF15" s="34"/>
      <c r="AG15" s="34"/>
      <c r="AH15" s="34"/>
      <c r="AI15" s="34"/>
    </row>
    <row r="16" spans="1:35" ht="16.5" customHeight="1" x14ac:dyDescent="0.35">
      <c r="A16" s="347"/>
      <c r="B16" s="347" t="s">
        <v>62</v>
      </c>
      <c r="C16" s="122">
        <v>0.64444444444444449</v>
      </c>
      <c r="D16" s="147">
        <v>0</v>
      </c>
      <c r="E16" s="147">
        <v>0</v>
      </c>
      <c r="F16" s="147">
        <v>0</v>
      </c>
      <c r="G16" s="147">
        <v>0</v>
      </c>
      <c r="H16" s="147">
        <v>0</v>
      </c>
      <c r="I16" s="147">
        <v>0</v>
      </c>
      <c r="J16" s="147">
        <v>0</v>
      </c>
      <c r="K16" s="147">
        <v>0</v>
      </c>
      <c r="L16" s="147">
        <v>13</v>
      </c>
      <c r="M16" s="147">
        <v>0</v>
      </c>
      <c r="N16" s="147">
        <v>0</v>
      </c>
      <c r="O16" s="147">
        <v>0</v>
      </c>
      <c r="P16" s="147">
        <v>0</v>
      </c>
      <c r="Q16" s="147">
        <v>0</v>
      </c>
      <c r="R16" s="147">
        <v>0</v>
      </c>
      <c r="S16" s="33">
        <f t="shared" si="3"/>
        <v>13</v>
      </c>
      <c r="U16" s="34"/>
      <c r="V16" s="34"/>
      <c r="W16" s="34"/>
      <c r="X16" s="34"/>
      <c r="Y16" s="34"/>
      <c r="Z16" s="34"/>
      <c r="AA16" s="34"/>
      <c r="AB16" s="34"/>
      <c r="AC16" s="34"/>
      <c r="AD16" s="34"/>
      <c r="AE16" s="34"/>
      <c r="AF16" s="34"/>
      <c r="AG16" s="34"/>
      <c r="AH16" s="34"/>
      <c r="AI16" s="34"/>
    </row>
    <row r="17" spans="1:16349" ht="16.5" customHeight="1" x14ac:dyDescent="0.35">
      <c r="A17" s="347"/>
      <c r="B17" s="347" t="s">
        <v>63</v>
      </c>
      <c r="C17" s="122">
        <v>0.82222222222222219</v>
      </c>
      <c r="D17" s="147">
        <v>10</v>
      </c>
      <c r="E17" s="147">
        <v>0</v>
      </c>
      <c r="F17" s="147">
        <v>0</v>
      </c>
      <c r="G17" s="147">
        <v>0</v>
      </c>
      <c r="H17" s="147">
        <v>0</v>
      </c>
      <c r="I17" s="147">
        <v>0</v>
      </c>
      <c r="J17" s="147">
        <v>0</v>
      </c>
      <c r="K17" s="147">
        <v>0</v>
      </c>
      <c r="L17" s="147">
        <v>0</v>
      </c>
      <c r="M17" s="147">
        <v>0</v>
      </c>
      <c r="N17" s="147">
        <v>0</v>
      </c>
      <c r="O17" s="147">
        <v>0</v>
      </c>
      <c r="P17" s="147">
        <v>0</v>
      </c>
      <c r="Q17" s="147">
        <v>0</v>
      </c>
      <c r="R17" s="147">
        <v>0</v>
      </c>
      <c r="S17" s="33">
        <f t="shared" si="3"/>
        <v>10</v>
      </c>
      <c r="U17" s="34"/>
      <c r="V17" s="34"/>
      <c r="W17" s="34"/>
      <c r="X17" s="34"/>
      <c r="Y17" s="34"/>
      <c r="Z17" s="34"/>
      <c r="AA17" s="34"/>
      <c r="AB17" s="34"/>
      <c r="AC17" s="34"/>
      <c r="AD17" s="34"/>
      <c r="AE17" s="34"/>
      <c r="AF17" s="34"/>
      <c r="AG17" s="34"/>
      <c r="AH17" s="34"/>
      <c r="AI17" s="34"/>
    </row>
    <row r="18" spans="1:16349" ht="16.5" customHeight="1" x14ac:dyDescent="0.35">
      <c r="A18" s="347"/>
      <c r="B18" s="347" t="s">
        <v>64</v>
      </c>
      <c r="C18" s="122">
        <v>1</v>
      </c>
      <c r="D18" s="147">
        <v>1049</v>
      </c>
      <c r="E18" s="147">
        <v>1138</v>
      </c>
      <c r="F18" s="147">
        <v>780</v>
      </c>
      <c r="G18" s="147">
        <v>499</v>
      </c>
      <c r="H18" s="147">
        <v>595</v>
      </c>
      <c r="I18" s="147">
        <v>675</v>
      </c>
      <c r="J18" s="147">
        <v>728</v>
      </c>
      <c r="K18" s="147">
        <v>943</v>
      </c>
      <c r="L18" s="147">
        <v>775</v>
      </c>
      <c r="M18" s="147">
        <v>818</v>
      </c>
      <c r="N18" s="147">
        <v>948</v>
      </c>
      <c r="O18" s="147">
        <v>1100</v>
      </c>
      <c r="P18" s="147">
        <v>1359</v>
      </c>
      <c r="Q18" s="147">
        <v>1208</v>
      </c>
      <c r="R18" s="147">
        <v>916</v>
      </c>
      <c r="S18" s="33">
        <f t="shared" si="3"/>
        <v>13531</v>
      </c>
      <c r="U18" s="34"/>
      <c r="V18" s="34"/>
      <c r="W18" s="34"/>
      <c r="X18" s="34"/>
      <c r="Y18" s="34"/>
      <c r="Z18" s="34"/>
      <c r="AA18" s="34"/>
      <c r="AB18" s="34"/>
      <c r="AC18" s="34"/>
      <c r="AD18" s="34"/>
      <c r="AE18" s="34"/>
      <c r="AF18" s="34"/>
      <c r="AG18" s="34"/>
      <c r="AH18" s="34"/>
      <c r="AI18" s="34"/>
    </row>
    <row r="19" spans="1:16349" ht="16.5" customHeight="1" x14ac:dyDescent="0.35">
      <c r="A19" s="347"/>
      <c r="B19" s="347"/>
      <c r="C19" s="122"/>
      <c r="D19" s="33"/>
      <c r="E19" s="33"/>
      <c r="F19" s="33"/>
      <c r="G19" s="33"/>
      <c r="H19" s="33"/>
      <c r="I19" s="33"/>
      <c r="J19" s="33"/>
      <c r="K19" s="33"/>
      <c r="L19" s="33"/>
      <c r="M19" s="33"/>
      <c r="N19" s="33"/>
      <c r="O19" s="33"/>
      <c r="P19" s="33"/>
      <c r="Q19" s="33"/>
      <c r="R19" s="33"/>
      <c r="S19" s="33"/>
      <c r="U19" s="34"/>
      <c r="V19" s="34"/>
      <c r="W19" s="34"/>
      <c r="X19" s="34"/>
      <c r="Y19" s="34"/>
      <c r="Z19" s="34"/>
      <c r="AA19" s="34"/>
      <c r="AB19" s="34"/>
      <c r="AC19" s="34"/>
      <c r="AD19" s="34"/>
      <c r="AE19" s="34"/>
      <c r="AF19" s="34"/>
      <c r="AG19" s="34"/>
      <c r="AH19" s="34"/>
      <c r="AI19" s="34"/>
    </row>
    <row r="20" spans="1:16349" ht="16.5" customHeight="1" x14ac:dyDescent="0.35">
      <c r="A20" s="347"/>
      <c r="B20" s="347"/>
      <c r="C20" s="347"/>
      <c r="D20" s="33"/>
      <c r="E20" s="33"/>
      <c r="F20" s="33"/>
      <c r="G20" s="33"/>
      <c r="H20" s="33"/>
      <c r="I20" s="33"/>
      <c r="J20" s="33"/>
      <c r="K20" s="33"/>
      <c r="L20" s="33"/>
      <c r="M20" s="33"/>
      <c r="N20" s="33"/>
      <c r="O20" s="33"/>
      <c r="P20" s="33"/>
      <c r="Q20" s="33"/>
      <c r="R20" s="33"/>
      <c r="S20" s="33"/>
      <c r="U20" s="34"/>
      <c r="V20" s="34"/>
      <c r="W20" s="34"/>
      <c r="X20" s="34"/>
      <c r="Y20" s="34"/>
      <c r="Z20" s="34"/>
      <c r="AA20" s="34"/>
      <c r="AB20" s="34"/>
      <c r="AC20" s="34"/>
      <c r="AD20" s="34"/>
      <c r="AE20" s="34"/>
      <c r="AF20" s="34"/>
      <c r="AG20" s="34"/>
      <c r="AH20" s="34"/>
      <c r="AI20" s="34"/>
    </row>
    <row r="21" spans="1:16349" ht="16.5" customHeight="1" x14ac:dyDescent="0.35">
      <c r="A21" s="148" t="s">
        <v>71</v>
      </c>
      <c r="B21" s="148" t="s">
        <v>69</v>
      </c>
      <c r="C21" s="149" t="s">
        <v>16</v>
      </c>
      <c r="D21" s="150">
        <f>SUMPRODUCT($C$5:$C$10,D5:D10)</f>
        <v>815.64444444444439</v>
      </c>
      <c r="E21" s="150">
        <f t="shared" ref="E21:R21" si="4">SUMPRODUCT($C$5:$C$10,E5:E10)</f>
        <v>906</v>
      </c>
      <c r="F21" s="150">
        <f t="shared" si="4"/>
        <v>743</v>
      </c>
      <c r="G21" s="150">
        <f t="shared" si="4"/>
        <v>359</v>
      </c>
      <c r="H21" s="150">
        <f t="shared" si="4"/>
        <v>474</v>
      </c>
      <c r="I21" s="150">
        <f t="shared" si="4"/>
        <v>400</v>
      </c>
      <c r="J21" s="150">
        <f t="shared" si="4"/>
        <v>453</v>
      </c>
      <c r="K21" s="150">
        <f t="shared" si="4"/>
        <v>530</v>
      </c>
      <c r="L21" s="150">
        <f t="shared" si="4"/>
        <v>405.28888888888889</v>
      </c>
      <c r="M21" s="150">
        <f t="shared" si="4"/>
        <v>361</v>
      </c>
      <c r="N21" s="150">
        <f t="shared" si="4"/>
        <v>350</v>
      </c>
      <c r="O21" s="150">
        <f t="shared" si="4"/>
        <v>512</v>
      </c>
      <c r="P21" s="150">
        <f t="shared" si="4"/>
        <v>706</v>
      </c>
      <c r="Q21" s="150">
        <f t="shared" si="4"/>
        <v>660.82222222222219</v>
      </c>
      <c r="R21" s="150">
        <f t="shared" si="4"/>
        <v>362</v>
      </c>
      <c r="S21" s="150">
        <f>SUM(D21:R21)</f>
        <v>8037.7555555555555</v>
      </c>
      <c r="U21" s="34"/>
      <c r="V21" s="34"/>
      <c r="W21" s="34"/>
      <c r="X21" s="34"/>
      <c r="Y21" s="34"/>
      <c r="Z21" s="34"/>
      <c r="AA21" s="34"/>
      <c r="AB21" s="34"/>
      <c r="AC21" s="34"/>
      <c r="AD21" s="34"/>
      <c r="AE21" s="34"/>
      <c r="AF21" s="34"/>
      <c r="AG21" s="34"/>
      <c r="AH21" s="34"/>
      <c r="AI21" s="34"/>
    </row>
    <row r="22" spans="1:16349" s="55" customFormat="1" ht="16.5" customHeight="1" thickBot="1" x14ac:dyDescent="0.4">
      <c r="A22" s="283" t="s">
        <v>65</v>
      </c>
      <c r="B22" s="283" t="s">
        <v>69</v>
      </c>
      <c r="C22" s="152" t="s">
        <v>16</v>
      </c>
      <c r="D22" s="153">
        <f>SUMPRODUCT($C$13:$C$18,D13:D18)</f>
        <v>1057.2222222222222</v>
      </c>
      <c r="E22" s="153">
        <f t="shared" ref="E22:R22" si="5">SUMPRODUCT($C$13:$C$18,E13:E18)</f>
        <v>1138</v>
      </c>
      <c r="F22" s="153">
        <f t="shared" si="5"/>
        <v>780</v>
      </c>
      <c r="G22" s="153">
        <f t="shared" si="5"/>
        <v>499</v>
      </c>
      <c r="H22" s="153">
        <f t="shared" si="5"/>
        <v>595</v>
      </c>
      <c r="I22" s="153">
        <f t="shared" si="5"/>
        <v>675</v>
      </c>
      <c r="J22" s="153">
        <f t="shared" si="5"/>
        <v>728</v>
      </c>
      <c r="K22" s="153">
        <f t="shared" si="5"/>
        <v>943</v>
      </c>
      <c r="L22" s="153">
        <f t="shared" si="5"/>
        <v>783.37777777777774</v>
      </c>
      <c r="M22" s="153">
        <f t="shared" si="5"/>
        <v>818</v>
      </c>
      <c r="N22" s="153">
        <f t="shared" si="5"/>
        <v>948</v>
      </c>
      <c r="O22" s="153">
        <f t="shared" si="5"/>
        <v>1100</v>
      </c>
      <c r="P22" s="153">
        <f t="shared" si="5"/>
        <v>1359</v>
      </c>
      <c r="Q22" s="153">
        <f t="shared" si="5"/>
        <v>1208</v>
      </c>
      <c r="R22" s="153">
        <f t="shared" si="5"/>
        <v>916</v>
      </c>
      <c r="S22" s="153">
        <f>SUM(D22:R22)</f>
        <v>13547.6</v>
      </c>
      <c r="U22" s="34"/>
      <c r="V22" s="34"/>
      <c r="W22" s="34"/>
      <c r="X22" s="34"/>
      <c r="Y22" s="34"/>
      <c r="Z22" s="34"/>
      <c r="AA22" s="34"/>
      <c r="AB22" s="34"/>
      <c r="AC22" s="34"/>
      <c r="AD22" s="34"/>
      <c r="AE22" s="34"/>
      <c r="AF22" s="34"/>
      <c r="AG22" s="34"/>
      <c r="AH22" s="34"/>
      <c r="AI22" s="34"/>
    </row>
    <row r="23" spans="1:16349" ht="16.5" customHeight="1" x14ac:dyDescent="0.35">
      <c r="A23" s="154" t="s">
        <v>123</v>
      </c>
      <c r="B23" s="155"/>
      <c r="C23" s="154"/>
      <c r="D23" s="155"/>
      <c r="E23" s="154"/>
      <c r="F23" s="155"/>
      <c r="G23" s="154"/>
      <c r="H23" s="155"/>
      <c r="I23" s="154"/>
      <c r="J23" s="155"/>
      <c r="K23" s="154"/>
      <c r="L23" s="155"/>
      <c r="M23" s="154"/>
      <c r="N23" s="155"/>
      <c r="O23" s="154"/>
      <c r="P23" s="155"/>
      <c r="Q23" s="154"/>
      <c r="R23" s="155"/>
      <c r="S23" s="154"/>
      <c r="U23" s="34"/>
      <c r="V23" s="34"/>
      <c r="W23" s="34"/>
      <c r="X23" s="34"/>
      <c r="Y23" s="34"/>
      <c r="Z23" s="34"/>
      <c r="AA23" s="34"/>
      <c r="AB23" s="34"/>
      <c r="AC23" s="34"/>
      <c r="AD23" s="34"/>
      <c r="AE23" s="34"/>
      <c r="AF23" s="34"/>
      <c r="AG23" s="34"/>
      <c r="AH23" s="34"/>
      <c r="AI23" s="34"/>
      <c r="AJ23" s="156"/>
      <c r="AK23" s="143"/>
      <c r="AL23" s="156"/>
      <c r="AM23" s="143"/>
      <c r="AN23" s="156"/>
      <c r="AO23" s="143"/>
      <c r="AP23" s="156"/>
      <c r="AQ23" s="143"/>
      <c r="AR23" s="156"/>
      <c r="AS23" s="143"/>
      <c r="AT23" s="156"/>
      <c r="AU23" s="143"/>
      <c r="AV23" s="156"/>
      <c r="AW23" s="143"/>
      <c r="AX23" s="156"/>
      <c r="AY23" s="143"/>
      <c r="AZ23" s="156"/>
      <c r="BA23" s="143"/>
      <c r="BB23" s="156"/>
      <c r="BC23" s="143"/>
      <c r="BD23" s="156"/>
      <c r="BE23" s="143"/>
      <c r="BF23" s="156"/>
      <c r="BG23" s="143"/>
      <c r="BH23" s="156"/>
      <c r="BI23" s="143"/>
      <c r="BJ23" s="156"/>
      <c r="BK23" s="143"/>
      <c r="BL23" s="156"/>
      <c r="BM23" s="143"/>
      <c r="BN23" s="156"/>
      <c r="BO23" s="143"/>
      <c r="BP23" s="156"/>
      <c r="BQ23" s="143"/>
      <c r="BR23" s="156"/>
      <c r="BS23" s="143"/>
      <c r="BT23" s="156"/>
      <c r="BU23" s="143"/>
      <c r="BV23" s="156"/>
      <c r="BW23" s="143"/>
      <c r="BX23" s="156"/>
      <c r="BY23" s="143"/>
      <c r="BZ23" s="156"/>
      <c r="CA23" s="143"/>
      <c r="CB23" s="156"/>
      <c r="CC23" s="143"/>
      <c r="CD23" s="156"/>
      <c r="CE23" s="143"/>
      <c r="CF23" s="156"/>
      <c r="CG23" s="143"/>
      <c r="CH23" s="156"/>
      <c r="CI23" s="143"/>
      <c r="CJ23" s="156"/>
      <c r="CK23" s="143"/>
      <c r="CL23" s="156"/>
      <c r="CM23" s="143"/>
      <c r="CN23" s="156"/>
      <c r="CO23" s="143"/>
      <c r="CP23" s="156"/>
      <c r="CQ23" s="143"/>
      <c r="CR23" s="156"/>
      <c r="CS23" s="143"/>
      <c r="CT23" s="156"/>
      <c r="CU23" s="143"/>
      <c r="CV23" s="156"/>
      <c r="CW23" s="143"/>
      <c r="CX23" s="156"/>
      <c r="CY23" s="143"/>
      <c r="CZ23" s="156"/>
      <c r="DA23" s="143"/>
      <c r="DB23" s="156"/>
      <c r="DC23" s="143"/>
      <c r="DD23" s="156"/>
      <c r="DE23" s="143"/>
      <c r="DF23" s="156"/>
      <c r="DG23" s="143"/>
      <c r="DH23" s="156"/>
      <c r="DI23" s="143"/>
      <c r="DJ23" s="156"/>
      <c r="DK23" s="143"/>
      <c r="DL23" s="156"/>
      <c r="DM23" s="143"/>
      <c r="DN23" s="156"/>
      <c r="DO23" s="143"/>
      <c r="DP23" s="156"/>
      <c r="DQ23" s="143"/>
      <c r="DR23" s="156"/>
      <c r="DS23" s="143"/>
      <c r="DT23" s="156"/>
      <c r="DU23" s="143"/>
      <c r="DV23" s="156"/>
      <c r="DW23" s="143"/>
      <c r="DX23" s="156"/>
      <c r="DY23" s="143"/>
      <c r="DZ23" s="156"/>
      <c r="EA23" s="143"/>
      <c r="EB23" s="156"/>
      <c r="EC23" s="143"/>
      <c r="ED23" s="156"/>
      <c r="EE23" s="143"/>
      <c r="EF23" s="156"/>
      <c r="EG23" s="143"/>
      <c r="EH23" s="156"/>
      <c r="EI23" s="143"/>
      <c r="EJ23" s="156"/>
      <c r="EK23" s="143"/>
      <c r="EL23" s="156"/>
      <c r="EM23" s="143"/>
      <c r="EN23" s="156"/>
      <c r="EO23" s="143"/>
      <c r="EP23" s="156"/>
      <c r="EQ23" s="143"/>
      <c r="ER23" s="156"/>
      <c r="ES23" s="143"/>
      <c r="ET23" s="156"/>
      <c r="EU23" s="143"/>
      <c r="EV23" s="156"/>
      <c r="EW23" s="143"/>
      <c r="EX23" s="156"/>
      <c r="EY23" s="143"/>
      <c r="EZ23" s="156"/>
      <c r="FA23" s="143"/>
      <c r="FB23" s="156"/>
      <c r="FC23" s="143"/>
      <c r="FD23" s="156"/>
      <c r="FE23" s="143"/>
      <c r="FF23" s="156"/>
      <c r="FG23" s="143"/>
      <c r="FH23" s="156"/>
      <c r="FI23" s="143"/>
      <c r="FJ23" s="156"/>
      <c r="FK23" s="143"/>
      <c r="FL23" s="156"/>
      <c r="FM23" s="143"/>
      <c r="FN23" s="156"/>
      <c r="FO23" s="143"/>
      <c r="FP23" s="156"/>
      <c r="FQ23" s="143"/>
      <c r="FR23" s="156"/>
      <c r="FS23" s="143"/>
      <c r="FT23" s="156"/>
      <c r="FU23" s="143"/>
      <c r="FV23" s="156"/>
      <c r="FW23" s="143"/>
      <c r="FX23" s="156"/>
      <c r="FY23" s="143"/>
      <c r="FZ23" s="156"/>
      <c r="GA23" s="143"/>
      <c r="GB23" s="156"/>
      <c r="GC23" s="143"/>
      <c r="GD23" s="156"/>
      <c r="GE23" s="143"/>
      <c r="GF23" s="156"/>
      <c r="GG23" s="143"/>
      <c r="GH23" s="156"/>
      <c r="GI23" s="143"/>
      <c r="GJ23" s="156"/>
      <c r="GK23" s="143"/>
      <c r="GL23" s="156"/>
      <c r="GM23" s="143"/>
      <c r="GN23" s="156"/>
      <c r="GO23" s="143"/>
      <c r="GP23" s="156"/>
      <c r="GQ23" s="143"/>
      <c r="GR23" s="156"/>
      <c r="GS23" s="143"/>
      <c r="GT23" s="156"/>
      <c r="GU23" s="143"/>
      <c r="GV23" s="156"/>
      <c r="GW23" s="143"/>
      <c r="GX23" s="156"/>
      <c r="GY23" s="143"/>
      <c r="GZ23" s="156"/>
      <c r="HA23" s="143"/>
      <c r="HB23" s="156"/>
      <c r="HC23" s="143"/>
      <c r="HD23" s="156"/>
      <c r="HE23" s="143"/>
      <c r="HF23" s="156"/>
      <c r="HG23" s="143"/>
      <c r="HH23" s="156"/>
      <c r="HI23" s="143"/>
      <c r="HJ23" s="156"/>
      <c r="HK23" s="143"/>
      <c r="HL23" s="156"/>
      <c r="HM23" s="143"/>
      <c r="HN23" s="156"/>
      <c r="HO23" s="143"/>
      <c r="HP23" s="156"/>
      <c r="HQ23" s="143"/>
      <c r="HR23" s="156"/>
      <c r="HS23" s="143"/>
      <c r="HT23" s="156"/>
      <c r="HU23" s="143"/>
      <c r="HV23" s="156"/>
      <c r="HW23" s="143"/>
      <c r="HX23" s="156"/>
      <c r="HY23" s="143"/>
      <c r="HZ23" s="156"/>
      <c r="IA23" s="143"/>
      <c r="IB23" s="156"/>
      <c r="IC23" s="143"/>
      <c r="ID23" s="156"/>
      <c r="IE23" s="143"/>
      <c r="IF23" s="156"/>
      <c r="IG23" s="143"/>
      <c r="IH23" s="156"/>
      <c r="II23" s="143"/>
      <c r="IJ23" s="156"/>
      <c r="IK23" s="143"/>
      <c r="IL23" s="156"/>
      <c r="IM23" s="143"/>
      <c r="IN23" s="156"/>
      <c r="IO23" s="143"/>
      <c r="IP23" s="156"/>
      <c r="IQ23" s="143"/>
      <c r="IR23" s="156"/>
      <c r="IS23" s="143"/>
      <c r="IT23" s="156"/>
      <c r="IU23" s="143"/>
      <c r="IV23" s="156"/>
      <c r="IW23" s="143"/>
      <c r="IX23" s="156"/>
      <c r="IY23" s="143"/>
      <c r="IZ23" s="156"/>
      <c r="JA23" s="143"/>
      <c r="JB23" s="156"/>
      <c r="JC23" s="143"/>
      <c r="JD23" s="156"/>
      <c r="JE23" s="143"/>
      <c r="JF23" s="156"/>
      <c r="JG23" s="143"/>
      <c r="JH23" s="156"/>
      <c r="JI23" s="143"/>
      <c r="JJ23" s="156"/>
      <c r="JK23" s="143"/>
      <c r="JL23" s="156"/>
      <c r="JM23" s="143"/>
      <c r="JN23" s="156"/>
      <c r="JO23" s="143"/>
      <c r="JP23" s="156"/>
      <c r="JQ23" s="143"/>
      <c r="JR23" s="156"/>
      <c r="JS23" s="143"/>
      <c r="JT23" s="156"/>
      <c r="JU23" s="143"/>
      <c r="JV23" s="156"/>
      <c r="JW23" s="143"/>
      <c r="JX23" s="156"/>
      <c r="JY23" s="143"/>
      <c r="JZ23" s="156"/>
      <c r="KA23" s="143"/>
      <c r="KB23" s="156"/>
      <c r="KC23" s="143"/>
      <c r="KD23" s="156"/>
      <c r="KE23" s="143"/>
      <c r="KF23" s="156"/>
      <c r="KG23" s="143"/>
      <c r="KH23" s="156"/>
      <c r="KI23" s="143"/>
      <c r="KJ23" s="156"/>
      <c r="KK23" s="143"/>
      <c r="KL23" s="156"/>
      <c r="KM23" s="143"/>
      <c r="KN23" s="156"/>
      <c r="KO23" s="143"/>
      <c r="KP23" s="156"/>
      <c r="KQ23" s="143"/>
      <c r="KR23" s="156"/>
      <c r="KS23" s="143"/>
      <c r="KT23" s="156"/>
      <c r="KU23" s="143"/>
      <c r="KV23" s="156"/>
      <c r="KW23" s="143"/>
      <c r="KX23" s="156"/>
      <c r="KY23" s="143"/>
      <c r="KZ23" s="156"/>
      <c r="LA23" s="143"/>
      <c r="LB23" s="156"/>
      <c r="LC23" s="143"/>
      <c r="LD23" s="156"/>
      <c r="LE23" s="143"/>
      <c r="LF23" s="156"/>
      <c r="LG23" s="143"/>
      <c r="LH23" s="156"/>
      <c r="LI23" s="143"/>
      <c r="LJ23" s="156"/>
      <c r="LK23" s="143"/>
      <c r="LL23" s="156"/>
      <c r="LM23" s="143"/>
      <c r="LN23" s="156"/>
      <c r="LO23" s="143"/>
      <c r="LP23" s="156"/>
      <c r="LQ23" s="143"/>
      <c r="LR23" s="156"/>
      <c r="LS23" s="143"/>
      <c r="LT23" s="156"/>
      <c r="LU23" s="143"/>
      <c r="LV23" s="156"/>
      <c r="LW23" s="143"/>
      <c r="LX23" s="156"/>
      <c r="LY23" s="143"/>
      <c r="LZ23" s="156"/>
      <c r="MA23" s="143"/>
      <c r="MB23" s="156"/>
      <c r="MC23" s="143"/>
      <c r="MD23" s="156"/>
      <c r="ME23" s="143"/>
      <c r="MF23" s="156"/>
      <c r="MG23" s="143"/>
      <c r="MH23" s="156"/>
      <c r="MI23" s="143"/>
      <c r="MJ23" s="156"/>
      <c r="MK23" s="143"/>
      <c r="ML23" s="156"/>
      <c r="MM23" s="143"/>
      <c r="MN23" s="156"/>
      <c r="MO23" s="143"/>
      <c r="MP23" s="156"/>
      <c r="MQ23" s="143"/>
      <c r="MR23" s="156"/>
      <c r="MS23" s="143"/>
      <c r="MT23" s="156"/>
      <c r="MU23" s="143"/>
      <c r="MV23" s="156"/>
      <c r="MW23" s="143"/>
      <c r="MX23" s="156"/>
      <c r="MY23" s="143"/>
      <c r="MZ23" s="156"/>
      <c r="NA23" s="143"/>
      <c r="NB23" s="156"/>
      <c r="NC23" s="143"/>
      <c r="ND23" s="156"/>
      <c r="NE23" s="143"/>
      <c r="NF23" s="156"/>
      <c r="NG23" s="143"/>
      <c r="NH23" s="156"/>
      <c r="NI23" s="143"/>
      <c r="NJ23" s="156"/>
      <c r="NK23" s="143"/>
      <c r="NL23" s="156"/>
      <c r="NM23" s="143"/>
      <c r="NN23" s="156"/>
      <c r="NO23" s="143"/>
      <c r="NP23" s="156"/>
      <c r="NQ23" s="143"/>
      <c r="NR23" s="156"/>
      <c r="NS23" s="143"/>
      <c r="NT23" s="156"/>
      <c r="NU23" s="143"/>
      <c r="NV23" s="156"/>
      <c r="NW23" s="143"/>
      <c r="NX23" s="156"/>
      <c r="NY23" s="143"/>
      <c r="NZ23" s="156"/>
      <c r="OA23" s="143"/>
      <c r="OB23" s="156"/>
      <c r="OC23" s="143"/>
      <c r="OD23" s="156"/>
      <c r="OE23" s="143"/>
      <c r="OF23" s="156"/>
      <c r="OG23" s="143"/>
      <c r="OH23" s="156"/>
      <c r="OI23" s="143"/>
      <c r="OJ23" s="156"/>
      <c r="OK23" s="143"/>
      <c r="OL23" s="156"/>
      <c r="OM23" s="143"/>
      <c r="ON23" s="156"/>
      <c r="OO23" s="143"/>
      <c r="OP23" s="156"/>
      <c r="OQ23" s="143"/>
      <c r="OR23" s="156"/>
      <c r="OS23" s="143"/>
      <c r="OT23" s="156"/>
      <c r="OU23" s="143"/>
      <c r="OV23" s="156"/>
      <c r="OW23" s="143"/>
      <c r="OX23" s="156"/>
      <c r="OY23" s="143"/>
      <c r="OZ23" s="156"/>
      <c r="PA23" s="143"/>
      <c r="PB23" s="156"/>
      <c r="PC23" s="143"/>
      <c r="PD23" s="156"/>
      <c r="PE23" s="143"/>
      <c r="PF23" s="156"/>
      <c r="PG23" s="143"/>
      <c r="PH23" s="156"/>
      <c r="PI23" s="143"/>
      <c r="PJ23" s="156"/>
      <c r="PK23" s="143"/>
      <c r="PL23" s="156"/>
      <c r="PM23" s="143"/>
      <c r="PN23" s="156"/>
      <c r="PO23" s="143"/>
      <c r="PP23" s="156"/>
      <c r="PQ23" s="143"/>
      <c r="PR23" s="156"/>
      <c r="PS23" s="143"/>
      <c r="PT23" s="156"/>
      <c r="PU23" s="143"/>
      <c r="PV23" s="156"/>
      <c r="PW23" s="143"/>
      <c r="PX23" s="156"/>
      <c r="PY23" s="143"/>
      <c r="PZ23" s="156"/>
      <c r="QA23" s="143"/>
      <c r="QB23" s="156"/>
      <c r="QC23" s="143"/>
      <c r="QD23" s="156"/>
      <c r="QE23" s="143"/>
      <c r="QF23" s="156"/>
      <c r="QG23" s="143"/>
      <c r="QH23" s="156"/>
      <c r="QI23" s="143"/>
      <c r="QJ23" s="156"/>
      <c r="QK23" s="143"/>
      <c r="QL23" s="156"/>
      <c r="QM23" s="143"/>
      <c r="QN23" s="156"/>
      <c r="QO23" s="143"/>
      <c r="QP23" s="156"/>
      <c r="QQ23" s="143"/>
      <c r="QR23" s="156"/>
      <c r="QS23" s="143"/>
      <c r="QT23" s="156"/>
      <c r="QU23" s="143"/>
      <c r="QV23" s="156"/>
      <c r="QW23" s="143"/>
      <c r="QX23" s="156"/>
      <c r="QY23" s="143"/>
      <c r="QZ23" s="156"/>
      <c r="RA23" s="143"/>
      <c r="RB23" s="156"/>
      <c r="RC23" s="143"/>
      <c r="RD23" s="156"/>
      <c r="RE23" s="143"/>
      <c r="RF23" s="156"/>
      <c r="RG23" s="143"/>
      <c r="RH23" s="156"/>
      <c r="RI23" s="143"/>
      <c r="RJ23" s="156"/>
      <c r="RK23" s="143"/>
      <c r="RL23" s="156"/>
      <c r="RM23" s="143"/>
      <c r="RN23" s="156"/>
      <c r="RO23" s="143"/>
      <c r="RP23" s="156"/>
      <c r="RQ23" s="143"/>
      <c r="RR23" s="156"/>
      <c r="RS23" s="143"/>
      <c r="RT23" s="156"/>
      <c r="RU23" s="143"/>
      <c r="RV23" s="156"/>
      <c r="RW23" s="143"/>
      <c r="RX23" s="156"/>
      <c r="RY23" s="143"/>
      <c r="RZ23" s="156"/>
      <c r="SA23" s="143"/>
      <c r="SB23" s="156"/>
      <c r="SC23" s="143"/>
      <c r="SD23" s="156"/>
      <c r="SE23" s="143"/>
      <c r="SF23" s="156"/>
      <c r="SG23" s="143"/>
      <c r="SH23" s="156"/>
      <c r="SI23" s="143"/>
      <c r="SJ23" s="156"/>
      <c r="SK23" s="143"/>
      <c r="SL23" s="156"/>
      <c r="SM23" s="143"/>
      <c r="SN23" s="156"/>
      <c r="SO23" s="143"/>
      <c r="SP23" s="156"/>
      <c r="SQ23" s="143"/>
      <c r="SR23" s="156"/>
      <c r="SS23" s="143"/>
      <c r="ST23" s="156"/>
      <c r="SU23" s="143"/>
      <c r="SV23" s="156"/>
      <c r="SW23" s="143"/>
      <c r="SX23" s="156"/>
      <c r="SY23" s="143"/>
      <c r="SZ23" s="156"/>
      <c r="TA23" s="143"/>
      <c r="TB23" s="156"/>
      <c r="TC23" s="143"/>
      <c r="TD23" s="156"/>
      <c r="TE23" s="143"/>
      <c r="TF23" s="156"/>
      <c r="TG23" s="143"/>
      <c r="TH23" s="156"/>
      <c r="TI23" s="143"/>
      <c r="TJ23" s="156"/>
      <c r="TK23" s="143"/>
      <c r="TL23" s="156"/>
      <c r="TM23" s="143"/>
      <c r="TN23" s="156"/>
      <c r="TO23" s="143"/>
      <c r="TP23" s="156"/>
      <c r="TQ23" s="143"/>
      <c r="TR23" s="156"/>
      <c r="TS23" s="143"/>
      <c r="TT23" s="156"/>
      <c r="TU23" s="143"/>
      <c r="TV23" s="156"/>
      <c r="TW23" s="143"/>
      <c r="TX23" s="156"/>
      <c r="TY23" s="143"/>
      <c r="TZ23" s="156"/>
      <c r="UA23" s="143"/>
      <c r="UB23" s="156"/>
      <c r="UC23" s="143"/>
      <c r="UD23" s="156"/>
      <c r="UE23" s="143"/>
      <c r="UF23" s="156"/>
      <c r="UG23" s="143"/>
      <c r="UH23" s="156"/>
      <c r="UI23" s="143"/>
      <c r="UJ23" s="156"/>
      <c r="UK23" s="143"/>
      <c r="UL23" s="156"/>
      <c r="UM23" s="143"/>
      <c r="UN23" s="156"/>
      <c r="UO23" s="143"/>
      <c r="UP23" s="156"/>
      <c r="UQ23" s="143"/>
      <c r="UR23" s="156"/>
      <c r="US23" s="143"/>
      <c r="UT23" s="156"/>
      <c r="UU23" s="143"/>
      <c r="UV23" s="156"/>
      <c r="UW23" s="143"/>
      <c r="UX23" s="156"/>
      <c r="UY23" s="143"/>
      <c r="UZ23" s="156"/>
      <c r="VA23" s="143"/>
      <c r="VB23" s="156"/>
      <c r="VC23" s="143"/>
      <c r="VD23" s="156"/>
      <c r="VE23" s="143"/>
      <c r="VF23" s="156"/>
      <c r="VG23" s="143"/>
      <c r="VH23" s="156"/>
      <c r="VI23" s="143"/>
      <c r="VJ23" s="156"/>
      <c r="VK23" s="143"/>
      <c r="VL23" s="156"/>
      <c r="VM23" s="143"/>
      <c r="VN23" s="156"/>
      <c r="VO23" s="143"/>
      <c r="VP23" s="156"/>
      <c r="VQ23" s="143"/>
      <c r="VR23" s="156"/>
      <c r="VS23" s="143"/>
      <c r="VT23" s="156"/>
      <c r="VU23" s="143"/>
      <c r="VV23" s="156"/>
      <c r="VW23" s="143"/>
      <c r="VX23" s="156"/>
      <c r="VY23" s="143"/>
      <c r="VZ23" s="156"/>
      <c r="WA23" s="143"/>
      <c r="WB23" s="156"/>
      <c r="WC23" s="143"/>
      <c r="WD23" s="156"/>
      <c r="WE23" s="143"/>
      <c r="WF23" s="156"/>
      <c r="WG23" s="143"/>
      <c r="WH23" s="156"/>
      <c r="WI23" s="143"/>
      <c r="WJ23" s="156"/>
      <c r="WK23" s="143"/>
      <c r="WL23" s="156"/>
      <c r="WM23" s="143"/>
      <c r="WN23" s="156"/>
      <c r="WO23" s="143"/>
      <c r="WP23" s="156"/>
      <c r="WQ23" s="143"/>
      <c r="WR23" s="156"/>
      <c r="WS23" s="143"/>
      <c r="WT23" s="156"/>
      <c r="WU23" s="143"/>
      <c r="WV23" s="156"/>
      <c r="WW23" s="143"/>
      <c r="WX23" s="156"/>
      <c r="WY23" s="143"/>
      <c r="WZ23" s="156"/>
      <c r="XA23" s="143"/>
      <c r="XB23" s="156"/>
      <c r="XC23" s="143"/>
      <c r="XD23" s="156"/>
      <c r="XE23" s="143"/>
      <c r="XF23" s="156"/>
      <c r="XG23" s="143"/>
      <c r="XH23" s="156"/>
      <c r="XI23" s="143"/>
      <c r="XJ23" s="156"/>
      <c r="XK23" s="143"/>
      <c r="XL23" s="156"/>
      <c r="XM23" s="143"/>
      <c r="XN23" s="156"/>
      <c r="XO23" s="143"/>
      <c r="XP23" s="156"/>
      <c r="XQ23" s="143"/>
      <c r="XR23" s="156"/>
      <c r="XS23" s="143"/>
      <c r="XT23" s="156"/>
      <c r="XU23" s="143"/>
      <c r="XV23" s="156"/>
      <c r="XW23" s="143"/>
      <c r="XX23" s="156"/>
      <c r="XY23" s="143"/>
      <c r="XZ23" s="156"/>
      <c r="YA23" s="143"/>
      <c r="YB23" s="156"/>
      <c r="YC23" s="143"/>
      <c r="YD23" s="156"/>
      <c r="YE23" s="143"/>
      <c r="YF23" s="156"/>
      <c r="YG23" s="143"/>
      <c r="YH23" s="156"/>
      <c r="YI23" s="143"/>
      <c r="YJ23" s="156"/>
      <c r="YK23" s="143"/>
      <c r="YL23" s="156"/>
      <c r="YM23" s="143"/>
      <c r="YN23" s="156"/>
      <c r="YO23" s="143"/>
      <c r="YP23" s="156"/>
      <c r="YQ23" s="143"/>
      <c r="YR23" s="156"/>
      <c r="YS23" s="143"/>
      <c r="YT23" s="156"/>
      <c r="YU23" s="143"/>
      <c r="YV23" s="156"/>
      <c r="YW23" s="143"/>
      <c r="YX23" s="156"/>
      <c r="YY23" s="143"/>
      <c r="YZ23" s="156"/>
      <c r="ZA23" s="143"/>
      <c r="ZB23" s="156"/>
      <c r="ZC23" s="143"/>
      <c r="ZD23" s="156"/>
      <c r="ZE23" s="143"/>
      <c r="ZF23" s="156"/>
      <c r="ZG23" s="143"/>
      <c r="ZH23" s="156"/>
      <c r="ZI23" s="143"/>
      <c r="ZJ23" s="156"/>
      <c r="ZK23" s="143"/>
      <c r="ZL23" s="156"/>
      <c r="ZM23" s="143"/>
      <c r="ZN23" s="156"/>
      <c r="ZO23" s="143"/>
      <c r="ZP23" s="156"/>
      <c r="ZQ23" s="143"/>
      <c r="ZR23" s="156"/>
      <c r="ZS23" s="143"/>
      <c r="ZT23" s="156"/>
      <c r="ZU23" s="143"/>
      <c r="ZV23" s="156"/>
      <c r="ZW23" s="143"/>
      <c r="ZX23" s="156"/>
      <c r="ZY23" s="143"/>
      <c r="ZZ23" s="156"/>
      <c r="AAA23" s="143"/>
      <c r="AAB23" s="156"/>
      <c r="AAC23" s="143"/>
      <c r="AAD23" s="156"/>
      <c r="AAE23" s="143"/>
      <c r="AAF23" s="156"/>
      <c r="AAG23" s="143"/>
      <c r="AAH23" s="156"/>
      <c r="AAI23" s="143"/>
      <c r="AAJ23" s="156"/>
      <c r="AAK23" s="143"/>
      <c r="AAL23" s="156"/>
      <c r="AAM23" s="143"/>
      <c r="AAN23" s="156"/>
      <c r="AAO23" s="143"/>
      <c r="AAP23" s="156"/>
      <c r="AAQ23" s="143"/>
      <c r="AAR23" s="156"/>
      <c r="AAS23" s="143"/>
      <c r="AAT23" s="156"/>
      <c r="AAU23" s="143"/>
      <c r="AAV23" s="156"/>
      <c r="AAW23" s="143"/>
      <c r="AAX23" s="156"/>
      <c r="AAY23" s="143"/>
      <c r="AAZ23" s="156"/>
      <c r="ABA23" s="143"/>
      <c r="ABB23" s="156"/>
      <c r="ABC23" s="143"/>
      <c r="ABD23" s="156"/>
      <c r="ABE23" s="143"/>
      <c r="ABF23" s="156"/>
      <c r="ABG23" s="143"/>
      <c r="ABH23" s="156"/>
      <c r="ABI23" s="143"/>
      <c r="ABJ23" s="156"/>
      <c r="ABK23" s="143"/>
      <c r="ABL23" s="156"/>
      <c r="ABM23" s="143"/>
      <c r="ABN23" s="156"/>
      <c r="ABO23" s="143"/>
      <c r="ABP23" s="156"/>
      <c r="ABQ23" s="143"/>
      <c r="ABR23" s="156"/>
      <c r="ABS23" s="143"/>
      <c r="ABT23" s="156"/>
      <c r="ABU23" s="143"/>
      <c r="ABV23" s="156"/>
      <c r="ABW23" s="143"/>
      <c r="ABX23" s="156"/>
      <c r="ABY23" s="143"/>
      <c r="ABZ23" s="156"/>
      <c r="ACA23" s="143"/>
      <c r="ACB23" s="156"/>
      <c r="ACC23" s="143"/>
      <c r="ACD23" s="156"/>
      <c r="ACE23" s="143"/>
      <c r="ACF23" s="156"/>
      <c r="ACG23" s="143"/>
      <c r="ACH23" s="156"/>
      <c r="ACI23" s="143"/>
      <c r="ACJ23" s="156"/>
      <c r="ACK23" s="143"/>
      <c r="ACL23" s="156"/>
      <c r="ACM23" s="143"/>
      <c r="ACN23" s="156"/>
      <c r="ACO23" s="143"/>
      <c r="ACP23" s="156"/>
      <c r="ACQ23" s="143"/>
      <c r="ACR23" s="156"/>
      <c r="ACS23" s="143"/>
      <c r="ACT23" s="156"/>
      <c r="ACU23" s="143"/>
      <c r="ACV23" s="156"/>
      <c r="ACW23" s="143"/>
      <c r="ACX23" s="156"/>
      <c r="ACY23" s="143"/>
      <c r="ACZ23" s="156"/>
      <c r="ADA23" s="143"/>
      <c r="ADB23" s="156"/>
      <c r="ADC23" s="143"/>
      <c r="ADD23" s="156"/>
      <c r="ADE23" s="143"/>
      <c r="ADF23" s="156"/>
      <c r="ADG23" s="143"/>
      <c r="ADH23" s="156"/>
      <c r="ADI23" s="143"/>
      <c r="ADJ23" s="156"/>
      <c r="ADK23" s="143"/>
      <c r="ADL23" s="156"/>
      <c r="ADM23" s="143"/>
      <c r="ADN23" s="156"/>
      <c r="ADO23" s="143"/>
      <c r="ADP23" s="156"/>
      <c r="ADQ23" s="143"/>
      <c r="ADR23" s="156"/>
      <c r="ADS23" s="143"/>
      <c r="ADT23" s="156"/>
      <c r="ADU23" s="143"/>
      <c r="ADV23" s="156"/>
      <c r="ADW23" s="143"/>
      <c r="ADX23" s="156"/>
      <c r="ADY23" s="143"/>
      <c r="ADZ23" s="156"/>
      <c r="AEA23" s="143"/>
      <c r="AEB23" s="156"/>
      <c r="AEC23" s="143"/>
      <c r="AED23" s="156"/>
      <c r="AEE23" s="143"/>
      <c r="AEF23" s="156"/>
      <c r="AEG23" s="143"/>
      <c r="AEH23" s="156"/>
      <c r="AEI23" s="143"/>
      <c r="AEJ23" s="156"/>
      <c r="AEK23" s="143"/>
      <c r="AEL23" s="156"/>
      <c r="AEM23" s="143"/>
      <c r="AEN23" s="156"/>
      <c r="AEO23" s="143"/>
      <c r="AEP23" s="156"/>
      <c r="AEQ23" s="143"/>
      <c r="AER23" s="156"/>
      <c r="AES23" s="143"/>
      <c r="AET23" s="156"/>
      <c r="AEU23" s="143"/>
      <c r="AEV23" s="156"/>
      <c r="AEW23" s="143"/>
      <c r="AEX23" s="156"/>
      <c r="AEY23" s="143"/>
      <c r="AEZ23" s="156"/>
      <c r="AFA23" s="143"/>
      <c r="AFB23" s="156"/>
      <c r="AFC23" s="143"/>
      <c r="AFD23" s="156"/>
      <c r="AFE23" s="143"/>
      <c r="AFF23" s="156"/>
      <c r="AFG23" s="143"/>
      <c r="AFH23" s="156"/>
      <c r="AFI23" s="143"/>
      <c r="AFJ23" s="156"/>
      <c r="AFK23" s="143"/>
      <c r="AFL23" s="156"/>
      <c r="AFM23" s="143"/>
      <c r="AFN23" s="156"/>
      <c r="AFO23" s="143"/>
      <c r="AFP23" s="156"/>
      <c r="AFQ23" s="143"/>
      <c r="AFR23" s="156"/>
      <c r="AFS23" s="143"/>
      <c r="AFT23" s="156"/>
      <c r="AFU23" s="143"/>
      <c r="AFV23" s="156"/>
      <c r="AFW23" s="143"/>
      <c r="AFX23" s="156"/>
      <c r="AFY23" s="143"/>
      <c r="AFZ23" s="156"/>
      <c r="AGA23" s="143"/>
      <c r="AGB23" s="156"/>
      <c r="AGC23" s="143"/>
      <c r="AGD23" s="156"/>
      <c r="AGE23" s="143"/>
      <c r="AGF23" s="156"/>
      <c r="AGG23" s="143"/>
      <c r="AGH23" s="156"/>
      <c r="AGI23" s="143"/>
      <c r="AGJ23" s="156"/>
      <c r="AGK23" s="143"/>
      <c r="AGL23" s="156"/>
      <c r="AGM23" s="143"/>
      <c r="AGN23" s="156"/>
      <c r="AGO23" s="143"/>
      <c r="AGP23" s="156"/>
      <c r="AGQ23" s="143"/>
      <c r="AGR23" s="156"/>
      <c r="AGS23" s="143"/>
      <c r="AGT23" s="156"/>
      <c r="AGU23" s="143"/>
      <c r="AGV23" s="156"/>
      <c r="AGW23" s="143"/>
      <c r="AGX23" s="156"/>
      <c r="AGY23" s="143"/>
      <c r="AGZ23" s="156"/>
      <c r="AHA23" s="143"/>
      <c r="AHB23" s="156"/>
      <c r="AHC23" s="143"/>
      <c r="AHD23" s="156"/>
      <c r="AHE23" s="143"/>
      <c r="AHF23" s="156"/>
      <c r="AHG23" s="143"/>
      <c r="AHH23" s="156"/>
      <c r="AHI23" s="143"/>
      <c r="AHJ23" s="156"/>
      <c r="AHK23" s="143"/>
      <c r="AHL23" s="156"/>
      <c r="AHM23" s="143"/>
      <c r="AHN23" s="156"/>
      <c r="AHO23" s="143"/>
      <c r="AHP23" s="156"/>
      <c r="AHQ23" s="143"/>
      <c r="AHR23" s="156"/>
      <c r="AHS23" s="143"/>
      <c r="AHT23" s="156"/>
      <c r="AHU23" s="143"/>
      <c r="AHV23" s="156"/>
      <c r="AHW23" s="143"/>
      <c r="AHX23" s="156"/>
      <c r="AHY23" s="143"/>
      <c r="AHZ23" s="156"/>
      <c r="AIA23" s="143"/>
      <c r="AIB23" s="156"/>
      <c r="AIC23" s="143"/>
      <c r="AID23" s="156"/>
      <c r="AIE23" s="143"/>
      <c r="AIF23" s="156"/>
      <c r="AIG23" s="143"/>
      <c r="AIH23" s="156"/>
      <c r="AII23" s="143"/>
      <c r="AIJ23" s="156"/>
      <c r="AIK23" s="143"/>
      <c r="AIL23" s="156"/>
      <c r="AIM23" s="143"/>
      <c r="AIN23" s="156"/>
      <c r="AIO23" s="143"/>
      <c r="AIP23" s="156"/>
      <c r="AIQ23" s="143"/>
      <c r="AIR23" s="156"/>
      <c r="AIS23" s="143"/>
      <c r="AIT23" s="156"/>
      <c r="AIU23" s="143"/>
      <c r="AIV23" s="156"/>
      <c r="AIW23" s="143"/>
      <c r="AIX23" s="156"/>
      <c r="AIY23" s="143"/>
      <c r="AIZ23" s="156"/>
      <c r="AJA23" s="143"/>
      <c r="AJB23" s="156"/>
      <c r="AJC23" s="143"/>
      <c r="AJD23" s="156"/>
      <c r="AJE23" s="143"/>
      <c r="AJF23" s="156"/>
      <c r="AJG23" s="143"/>
      <c r="AJH23" s="156"/>
      <c r="AJI23" s="143"/>
      <c r="AJJ23" s="156"/>
      <c r="AJK23" s="143"/>
      <c r="AJL23" s="156"/>
      <c r="AJM23" s="143"/>
      <c r="AJN23" s="156"/>
      <c r="AJO23" s="143"/>
      <c r="AJP23" s="156"/>
      <c r="AJQ23" s="143"/>
      <c r="AJR23" s="156"/>
      <c r="AJS23" s="143"/>
      <c r="AJT23" s="156"/>
      <c r="AJU23" s="143"/>
      <c r="AJV23" s="156"/>
      <c r="AJW23" s="143"/>
      <c r="AJX23" s="156"/>
      <c r="AJY23" s="143"/>
      <c r="AJZ23" s="156"/>
      <c r="AKA23" s="143"/>
      <c r="AKB23" s="156"/>
      <c r="AKC23" s="143"/>
      <c r="AKD23" s="156"/>
      <c r="AKE23" s="143"/>
      <c r="AKF23" s="156"/>
      <c r="AKG23" s="143"/>
      <c r="AKH23" s="156"/>
      <c r="AKI23" s="143"/>
      <c r="AKJ23" s="156"/>
      <c r="AKK23" s="143"/>
      <c r="AKL23" s="156"/>
      <c r="AKM23" s="143"/>
      <c r="AKN23" s="156"/>
      <c r="AKO23" s="143"/>
      <c r="AKP23" s="156"/>
      <c r="AKQ23" s="143"/>
      <c r="AKR23" s="156"/>
      <c r="AKS23" s="143"/>
      <c r="AKT23" s="156"/>
      <c r="AKU23" s="143"/>
      <c r="AKV23" s="156"/>
      <c r="AKW23" s="143"/>
      <c r="AKX23" s="156"/>
      <c r="AKY23" s="143"/>
      <c r="AKZ23" s="156"/>
      <c r="ALA23" s="143"/>
      <c r="ALB23" s="156"/>
      <c r="ALC23" s="143"/>
      <c r="ALD23" s="156"/>
      <c r="ALE23" s="143"/>
      <c r="ALF23" s="156"/>
      <c r="ALG23" s="143"/>
      <c r="ALH23" s="156"/>
      <c r="ALI23" s="143"/>
      <c r="ALJ23" s="156"/>
      <c r="ALK23" s="143"/>
      <c r="ALL23" s="156"/>
      <c r="ALM23" s="143"/>
      <c r="ALN23" s="156"/>
      <c r="ALO23" s="143"/>
      <c r="ALP23" s="156"/>
      <c r="ALQ23" s="143"/>
      <c r="ALR23" s="156"/>
      <c r="ALS23" s="143"/>
      <c r="ALT23" s="156"/>
      <c r="ALU23" s="143"/>
      <c r="ALV23" s="156"/>
      <c r="ALW23" s="143"/>
      <c r="ALX23" s="156"/>
      <c r="ALY23" s="143"/>
      <c r="ALZ23" s="156"/>
      <c r="AMA23" s="143"/>
      <c r="AMB23" s="156"/>
      <c r="AMC23" s="143"/>
      <c r="AMD23" s="156"/>
      <c r="AME23" s="143"/>
      <c r="AMF23" s="156"/>
      <c r="AMG23" s="143"/>
      <c r="AMH23" s="156"/>
      <c r="AMI23" s="143"/>
      <c r="AMJ23" s="156"/>
      <c r="AMK23" s="143"/>
      <c r="AML23" s="156"/>
      <c r="AMM23" s="143"/>
      <c r="AMN23" s="156"/>
      <c r="AMO23" s="143"/>
      <c r="AMP23" s="156"/>
      <c r="AMQ23" s="143"/>
      <c r="AMR23" s="156"/>
      <c r="AMS23" s="143"/>
      <c r="AMT23" s="156"/>
      <c r="AMU23" s="143"/>
      <c r="AMV23" s="156"/>
      <c r="AMW23" s="143"/>
      <c r="AMX23" s="156"/>
      <c r="AMY23" s="143"/>
      <c r="AMZ23" s="156"/>
      <c r="ANA23" s="143"/>
      <c r="ANB23" s="156"/>
      <c r="ANC23" s="143"/>
      <c r="AND23" s="156"/>
      <c r="ANE23" s="143"/>
      <c r="ANF23" s="156"/>
      <c r="ANG23" s="143"/>
      <c r="ANH23" s="156"/>
      <c r="ANI23" s="143"/>
      <c r="ANJ23" s="156"/>
      <c r="ANK23" s="143"/>
      <c r="ANL23" s="156"/>
      <c r="ANM23" s="143"/>
      <c r="ANN23" s="156"/>
      <c r="ANO23" s="143"/>
      <c r="ANP23" s="156"/>
      <c r="ANQ23" s="143"/>
      <c r="ANR23" s="156"/>
      <c r="ANS23" s="143"/>
      <c r="ANT23" s="156"/>
      <c r="ANU23" s="143"/>
      <c r="ANV23" s="156"/>
      <c r="ANW23" s="143"/>
      <c r="ANX23" s="156"/>
      <c r="ANY23" s="143"/>
      <c r="ANZ23" s="156"/>
      <c r="AOA23" s="143"/>
      <c r="AOB23" s="156"/>
      <c r="AOC23" s="143"/>
      <c r="AOD23" s="156"/>
      <c r="AOE23" s="143"/>
      <c r="AOF23" s="156"/>
      <c r="AOG23" s="143"/>
      <c r="AOH23" s="156"/>
      <c r="AOI23" s="143"/>
      <c r="AOJ23" s="156"/>
      <c r="AOK23" s="143"/>
      <c r="AOL23" s="156"/>
      <c r="AOM23" s="143"/>
      <c r="AON23" s="156"/>
      <c r="AOO23" s="143"/>
      <c r="AOP23" s="156"/>
      <c r="AOQ23" s="143"/>
      <c r="AOR23" s="156"/>
      <c r="AOS23" s="143"/>
      <c r="AOT23" s="156"/>
      <c r="AOU23" s="143"/>
      <c r="AOV23" s="156"/>
      <c r="AOW23" s="143"/>
      <c r="AOX23" s="156"/>
      <c r="AOY23" s="143"/>
      <c r="AOZ23" s="156"/>
      <c r="APA23" s="143"/>
      <c r="APB23" s="156"/>
      <c r="APC23" s="143"/>
      <c r="APD23" s="156"/>
      <c r="APE23" s="143"/>
      <c r="APF23" s="156"/>
      <c r="APG23" s="143"/>
      <c r="APH23" s="156"/>
      <c r="API23" s="143"/>
      <c r="APJ23" s="156"/>
      <c r="APK23" s="143"/>
      <c r="APL23" s="156"/>
      <c r="APM23" s="143"/>
      <c r="APN23" s="156"/>
      <c r="APO23" s="143"/>
      <c r="APP23" s="156"/>
      <c r="APQ23" s="143"/>
      <c r="APR23" s="156"/>
      <c r="APS23" s="143"/>
      <c r="APT23" s="156"/>
      <c r="APU23" s="143"/>
      <c r="APV23" s="156"/>
      <c r="APW23" s="143"/>
      <c r="APX23" s="156"/>
      <c r="APY23" s="143"/>
      <c r="APZ23" s="156"/>
      <c r="AQA23" s="143"/>
      <c r="AQB23" s="156"/>
      <c r="AQC23" s="143"/>
      <c r="AQD23" s="156"/>
      <c r="AQE23" s="143"/>
      <c r="AQF23" s="156"/>
      <c r="AQG23" s="143"/>
      <c r="AQH23" s="156"/>
      <c r="AQI23" s="143"/>
      <c r="AQJ23" s="156"/>
      <c r="AQK23" s="143"/>
      <c r="AQL23" s="156"/>
      <c r="AQM23" s="143"/>
      <c r="AQN23" s="156"/>
      <c r="AQO23" s="143"/>
      <c r="AQP23" s="156"/>
      <c r="AQQ23" s="143"/>
      <c r="AQR23" s="156"/>
      <c r="AQS23" s="143"/>
      <c r="AQT23" s="156"/>
      <c r="AQU23" s="143"/>
      <c r="AQV23" s="156"/>
      <c r="AQW23" s="143"/>
      <c r="AQX23" s="156"/>
      <c r="AQY23" s="143"/>
      <c r="AQZ23" s="156"/>
      <c r="ARA23" s="143"/>
      <c r="ARB23" s="156"/>
      <c r="ARC23" s="143"/>
      <c r="ARD23" s="156"/>
      <c r="ARE23" s="143"/>
      <c r="ARF23" s="156"/>
      <c r="ARG23" s="143"/>
      <c r="ARH23" s="156"/>
      <c r="ARI23" s="143"/>
      <c r="ARJ23" s="156"/>
      <c r="ARK23" s="143"/>
      <c r="ARL23" s="156"/>
      <c r="ARM23" s="143"/>
      <c r="ARN23" s="156"/>
      <c r="ARO23" s="143"/>
      <c r="ARP23" s="156"/>
      <c r="ARQ23" s="143"/>
      <c r="ARR23" s="156"/>
      <c r="ARS23" s="143"/>
      <c r="ART23" s="156"/>
      <c r="ARU23" s="143"/>
      <c r="ARV23" s="156"/>
      <c r="ARW23" s="143"/>
      <c r="ARX23" s="156"/>
      <c r="ARY23" s="143"/>
      <c r="ARZ23" s="156"/>
      <c r="ASA23" s="143"/>
      <c r="ASB23" s="156"/>
      <c r="ASC23" s="143"/>
      <c r="ASD23" s="156"/>
      <c r="ASE23" s="143"/>
      <c r="ASF23" s="156"/>
      <c r="ASG23" s="143"/>
      <c r="ASH23" s="156"/>
      <c r="ASI23" s="143"/>
      <c r="ASJ23" s="156"/>
      <c r="ASK23" s="143"/>
      <c r="ASL23" s="156"/>
      <c r="ASM23" s="143"/>
      <c r="ASN23" s="156"/>
      <c r="ASO23" s="143"/>
      <c r="ASP23" s="156"/>
      <c r="ASQ23" s="143"/>
      <c r="ASR23" s="156"/>
      <c r="ASS23" s="143"/>
      <c r="AST23" s="156"/>
      <c r="ASU23" s="143"/>
      <c r="ASV23" s="156"/>
      <c r="ASW23" s="143"/>
      <c r="ASX23" s="156"/>
      <c r="ASY23" s="143"/>
      <c r="ASZ23" s="156"/>
      <c r="ATA23" s="143"/>
      <c r="ATB23" s="156"/>
      <c r="ATC23" s="143"/>
      <c r="ATD23" s="156"/>
      <c r="ATE23" s="143"/>
      <c r="ATF23" s="156"/>
      <c r="ATG23" s="143"/>
      <c r="ATH23" s="156"/>
      <c r="ATI23" s="143"/>
      <c r="ATJ23" s="156"/>
      <c r="ATK23" s="143"/>
      <c r="ATL23" s="156"/>
      <c r="ATM23" s="143"/>
      <c r="ATN23" s="156"/>
      <c r="ATO23" s="143"/>
      <c r="ATP23" s="156"/>
      <c r="ATQ23" s="143"/>
      <c r="ATR23" s="156"/>
      <c r="ATS23" s="143"/>
      <c r="ATT23" s="156"/>
      <c r="ATU23" s="143"/>
      <c r="ATV23" s="156"/>
      <c r="ATW23" s="143"/>
      <c r="ATX23" s="156"/>
      <c r="ATY23" s="143"/>
      <c r="ATZ23" s="156"/>
      <c r="AUA23" s="143"/>
      <c r="AUB23" s="156"/>
      <c r="AUC23" s="143"/>
      <c r="AUD23" s="156"/>
      <c r="AUE23" s="143"/>
      <c r="AUF23" s="156"/>
      <c r="AUG23" s="143"/>
      <c r="AUH23" s="156"/>
      <c r="AUI23" s="143"/>
      <c r="AUJ23" s="156"/>
      <c r="AUK23" s="143"/>
      <c r="AUL23" s="156"/>
      <c r="AUM23" s="143"/>
      <c r="AUN23" s="156"/>
      <c r="AUO23" s="143"/>
      <c r="AUP23" s="156"/>
      <c r="AUQ23" s="143"/>
      <c r="AUR23" s="156"/>
      <c r="AUS23" s="143"/>
      <c r="AUT23" s="156"/>
      <c r="AUU23" s="143"/>
      <c r="AUV23" s="156"/>
      <c r="AUW23" s="143"/>
      <c r="AUX23" s="156"/>
      <c r="AUY23" s="143"/>
      <c r="AUZ23" s="156"/>
      <c r="AVA23" s="143"/>
      <c r="AVB23" s="156"/>
      <c r="AVC23" s="143"/>
      <c r="AVD23" s="156"/>
      <c r="AVE23" s="143"/>
      <c r="AVF23" s="156"/>
      <c r="AVG23" s="143"/>
      <c r="AVH23" s="156"/>
      <c r="AVI23" s="143"/>
      <c r="AVJ23" s="156"/>
      <c r="AVK23" s="143"/>
      <c r="AVL23" s="156"/>
      <c r="AVM23" s="143"/>
      <c r="AVN23" s="156"/>
      <c r="AVO23" s="143"/>
      <c r="AVP23" s="156"/>
      <c r="AVQ23" s="143"/>
      <c r="AVR23" s="156"/>
      <c r="AVS23" s="143"/>
      <c r="AVT23" s="156"/>
      <c r="AVU23" s="143"/>
      <c r="AVV23" s="156"/>
      <c r="AVW23" s="143"/>
      <c r="AVX23" s="156"/>
      <c r="AVY23" s="143"/>
      <c r="AVZ23" s="156"/>
      <c r="AWA23" s="143"/>
      <c r="AWB23" s="156"/>
      <c r="AWC23" s="143"/>
      <c r="AWD23" s="156"/>
      <c r="AWE23" s="143"/>
      <c r="AWF23" s="156"/>
      <c r="AWG23" s="143"/>
      <c r="AWH23" s="156"/>
      <c r="AWI23" s="143"/>
      <c r="AWJ23" s="156"/>
      <c r="AWK23" s="143"/>
      <c r="AWL23" s="156"/>
      <c r="AWM23" s="143"/>
      <c r="AWN23" s="156"/>
      <c r="AWO23" s="143"/>
      <c r="AWP23" s="156"/>
      <c r="AWQ23" s="143"/>
      <c r="AWR23" s="156"/>
      <c r="AWS23" s="143"/>
      <c r="AWT23" s="156"/>
      <c r="AWU23" s="143"/>
      <c r="AWV23" s="156"/>
      <c r="AWW23" s="143"/>
      <c r="AWX23" s="156"/>
      <c r="AWY23" s="143"/>
      <c r="AWZ23" s="156"/>
      <c r="AXA23" s="143"/>
      <c r="AXB23" s="156"/>
      <c r="AXC23" s="143"/>
      <c r="AXD23" s="156"/>
      <c r="AXE23" s="143"/>
      <c r="AXF23" s="156"/>
      <c r="AXG23" s="143"/>
      <c r="AXH23" s="156"/>
      <c r="AXI23" s="143"/>
      <c r="AXJ23" s="156"/>
      <c r="AXK23" s="143"/>
      <c r="AXL23" s="156"/>
      <c r="AXM23" s="143"/>
      <c r="AXN23" s="156"/>
      <c r="AXO23" s="143"/>
      <c r="AXP23" s="156"/>
      <c r="AXQ23" s="143"/>
      <c r="AXR23" s="156"/>
      <c r="AXS23" s="143"/>
      <c r="AXT23" s="156"/>
      <c r="AXU23" s="143"/>
      <c r="AXV23" s="156"/>
      <c r="AXW23" s="143"/>
      <c r="AXX23" s="156"/>
      <c r="AXY23" s="143"/>
      <c r="AXZ23" s="156"/>
      <c r="AYA23" s="143"/>
      <c r="AYB23" s="156"/>
      <c r="AYC23" s="143"/>
      <c r="AYD23" s="156"/>
      <c r="AYE23" s="143"/>
      <c r="AYF23" s="156"/>
      <c r="AYG23" s="143"/>
      <c r="AYH23" s="156"/>
      <c r="AYI23" s="143"/>
      <c r="AYJ23" s="156"/>
      <c r="AYK23" s="143"/>
      <c r="AYL23" s="156"/>
      <c r="AYM23" s="143"/>
      <c r="AYN23" s="156"/>
      <c r="AYO23" s="143"/>
      <c r="AYP23" s="156"/>
      <c r="AYQ23" s="143"/>
      <c r="AYR23" s="156"/>
      <c r="AYS23" s="143"/>
      <c r="AYT23" s="156"/>
      <c r="AYU23" s="143"/>
      <c r="AYV23" s="156"/>
      <c r="AYW23" s="143"/>
      <c r="AYX23" s="156"/>
      <c r="AYY23" s="143"/>
      <c r="AYZ23" s="156"/>
      <c r="AZA23" s="143"/>
      <c r="AZB23" s="156"/>
      <c r="AZC23" s="143"/>
      <c r="AZD23" s="156"/>
      <c r="AZE23" s="143"/>
      <c r="AZF23" s="156"/>
      <c r="AZG23" s="143"/>
      <c r="AZH23" s="156"/>
      <c r="AZI23" s="143"/>
      <c r="AZJ23" s="156"/>
      <c r="AZK23" s="143"/>
      <c r="AZL23" s="156"/>
      <c r="AZM23" s="143"/>
      <c r="AZN23" s="156"/>
      <c r="AZO23" s="143"/>
      <c r="AZP23" s="156"/>
      <c r="AZQ23" s="143"/>
      <c r="AZR23" s="156"/>
      <c r="AZS23" s="143"/>
      <c r="AZT23" s="156"/>
      <c r="AZU23" s="143"/>
      <c r="AZV23" s="156"/>
      <c r="AZW23" s="143"/>
      <c r="AZX23" s="156"/>
      <c r="AZY23" s="143"/>
      <c r="AZZ23" s="156"/>
      <c r="BAA23" s="143"/>
      <c r="BAB23" s="156"/>
      <c r="BAC23" s="143"/>
      <c r="BAD23" s="156"/>
      <c r="BAE23" s="143"/>
      <c r="BAF23" s="156"/>
      <c r="BAG23" s="143"/>
      <c r="BAH23" s="156"/>
      <c r="BAI23" s="143"/>
      <c r="BAJ23" s="156"/>
      <c r="BAK23" s="143"/>
      <c r="BAL23" s="156"/>
      <c r="BAM23" s="143"/>
      <c r="BAN23" s="156"/>
      <c r="BAO23" s="143"/>
      <c r="BAP23" s="156"/>
      <c r="BAQ23" s="143"/>
      <c r="BAR23" s="156"/>
      <c r="BAS23" s="143"/>
      <c r="BAT23" s="156"/>
      <c r="BAU23" s="143"/>
      <c r="BAV23" s="156"/>
      <c r="BAW23" s="143"/>
      <c r="BAX23" s="156"/>
      <c r="BAY23" s="143"/>
      <c r="BAZ23" s="156"/>
      <c r="BBA23" s="143"/>
      <c r="BBB23" s="156"/>
      <c r="BBC23" s="143"/>
      <c r="BBD23" s="156"/>
      <c r="BBE23" s="143"/>
      <c r="BBF23" s="156"/>
      <c r="BBG23" s="143"/>
      <c r="BBH23" s="156"/>
      <c r="BBI23" s="143"/>
      <c r="BBJ23" s="156"/>
      <c r="BBK23" s="143"/>
      <c r="BBL23" s="156"/>
      <c r="BBM23" s="143"/>
      <c r="BBN23" s="156"/>
      <c r="BBO23" s="143"/>
      <c r="BBP23" s="156"/>
      <c r="BBQ23" s="143"/>
      <c r="BBR23" s="156"/>
      <c r="BBS23" s="143"/>
      <c r="BBT23" s="156"/>
      <c r="BBU23" s="143"/>
      <c r="BBV23" s="156"/>
      <c r="BBW23" s="143"/>
      <c r="BBX23" s="156"/>
      <c r="BBY23" s="143"/>
      <c r="BBZ23" s="156"/>
      <c r="BCA23" s="143"/>
      <c r="BCB23" s="156"/>
      <c r="BCC23" s="143"/>
      <c r="BCD23" s="156"/>
      <c r="BCE23" s="143"/>
      <c r="BCF23" s="156"/>
      <c r="BCG23" s="143"/>
      <c r="BCH23" s="156"/>
      <c r="BCI23" s="143"/>
      <c r="BCJ23" s="156"/>
      <c r="BCK23" s="143"/>
      <c r="BCL23" s="156"/>
      <c r="BCM23" s="143"/>
      <c r="BCN23" s="156"/>
      <c r="BCO23" s="143"/>
      <c r="BCP23" s="156"/>
      <c r="BCQ23" s="143"/>
      <c r="BCR23" s="156"/>
      <c r="BCS23" s="143"/>
      <c r="BCT23" s="156"/>
      <c r="BCU23" s="143"/>
      <c r="BCV23" s="156"/>
      <c r="BCW23" s="143"/>
      <c r="BCX23" s="156"/>
      <c r="BCY23" s="143"/>
      <c r="BCZ23" s="156"/>
      <c r="BDA23" s="143"/>
      <c r="BDB23" s="156"/>
      <c r="BDC23" s="143"/>
      <c r="BDD23" s="156"/>
      <c r="BDE23" s="143"/>
      <c r="BDF23" s="156"/>
      <c r="BDG23" s="143"/>
      <c r="BDH23" s="156"/>
      <c r="BDI23" s="143"/>
      <c r="BDJ23" s="156"/>
      <c r="BDK23" s="143"/>
      <c r="BDL23" s="156"/>
      <c r="BDM23" s="143"/>
      <c r="BDN23" s="156"/>
      <c r="BDO23" s="143"/>
      <c r="BDP23" s="156"/>
      <c r="BDQ23" s="143"/>
      <c r="BDR23" s="156"/>
      <c r="BDS23" s="143"/>
      <c r="BDT23" s="156"/>
      <c r="BDU23" s="143"/>
      <c r="BDV23" s="156"/>
      <c r="BDW23" s="143"/>
      <c r="BDX23" s="156"/>
      <c r="BDY23" s="143"/>
      <c r="BDZ23" s="156"/>
      <c r="BEA23" s="143"/>
      <c r="BEB23" s="156"/>
      <c r="BEC23" s="143"/>
      <c r="BED23" s="156"/>
      <c r="BEE23" s="143"/>
      <c r="BEF23" s="156"/>
      <c r="BEG23" s="143"/>
      <c r="BEH23" s="156"/>
      <c r="BEI23" s="143"/>
      <c r="BEJ23" s="156"/>
      <c r="BEK23" s="143"/>
      <c r="BEL23" s="156"/>
      <c r="BEM23" s="143"/>
      <c r="BEN23" s="156"/>
      <c r="BEO23" s="143"/>
      <c r="BEP23" s="156"/>
      <c r="BEQ23" s="143"/>
      <c r="BER23" s="156"/>
      <c r="BES23" s="143"/>
      <c r="BET23" s="156"/>
      <c r="BEU23" s="143"/>
      <c r="BEV23" s="156"/>
      <c r="BEW23" s="143"/>
      <c r="BEX23" s="156"/>
      <c r="BEY23" s="143"/>
      <c r="BEZ23" s="156"/>
      <c r="BFA23" s="143"/>
      <c r="BFB23" s="156"/>
      <c r="BFC23" s="143"/>
      <c r="BFD23" s="156"/>
      <c r="BFE23" s="143"/>
      <c r="BFF23" s="156"/>
      <c r="BFG23" s="143"/>
      <c r="BFH23" s="156"/>
      <c r="BFI23" s="143"/>
      <c r="BFJ23" s="156"/>
      <c r="BFK23" s="143"/>
      <c r="BFL23" s="156"/>
      <c r="BFM23" s="143"/>
      <c r="BFN23" s="156"/>
      <c r="BFO23" s="143"/>
      <c r="BFP23" s="156"/>
      <c r="BFQ23" s="143"/>
      <c r="BFR23" s="156"/>
      <c r="BFS23" s="143"/>
      <c r="BFT23" s="156"/>
      <c r="BFU23" s="143"/>
      <c r="BFV23" s="156"/>
      <c r="BFW23" s="143"/>
      <c r="BFX23" s="156"/>
      <c r="BFY23" s="143"/>
      <c r="BFZ23" s="156"/>
      <c r="BGA23" s="143"/>
      <c r="BGB23" s="156"/>
      <c r="BGC23" s="143"/>
      <c r="BGD23" s="156"/>
      <c r="BGE23" s="143"/>
      <c r="BGF23" s="156"/>
      <c r="BGG23" s="143"/>
      <c r="BGH23" s="156"/>
      <c r="BGI23" s="143"/>
      <c r="BGJ23" s="156"/>
      <c r="BGK23" s="143"/>
      <c r="BGL23" s="156"/>
      <c r="BGM23" s="143"/>
      <c r="BGN23" s="156"/>
      <c r="BGO23" s="143"/>
      <c r="BGP23" s="156"/>
      <c r="BGQ23" s="143"/>
      <c r="BGR23" s="156"/>
      <c r="BGS23" s="143"/>
      <c r="BGT23" s="156"/>
      <c r="BGU23" s="143"/>
      <c r="BGV23" s="156"/>
      <c r="BGW23" s="143"/>
      <c r="BGX23" s="156"/>
      <c r="BGY23" s="143"/>
      <c r="BGZ23" s="156"/>
      <c r="BHA23" s="143"/>
      <c r="BHB23" s="156"/>
      <c r="BHC23" s="143"/>
      <c r="BHD23" s="156"/>
      <c r="BHE23" s="143"/>
      <c r="BHF23" s="156"/>
      <c r="BHG23" s="143"/>
      <c r="BHH23" s="156"/>
      <c r="BHI23" s="143"/>
      <c r="BHJ23" s="156"/>
      <c r="BHK23" s="143"/>
      <c r="BHL23" s="156"/>
      <c r="BHM23" s="143"/>
      <c r="BHN23" s="156"/>
      <c r="BHO23" s="143"/>
      <c r="BHP23" s="156"/>
      <c r="BHQ23" s="143"/>
      <c r="BHR23" s="156"/>
      <c r="BHS23" s="143"/>
      <c r="BHT23" s="156"/>
      <c r="BHU23" s="143"/>
      <c r="BHV23" s="156"/>
      <c r="BHW23" s="143"/>
      <c r="BHX23" s="156"/>
      <c r="BHY23" s="143"/>
      <c r="BHZ23" s="156"/>
      <c r="BIA23" s="143"/>
      <c r="BIB23" s="156"/>
      <c r="BIC23" s="143"/>
      <c r="BID23" s="156"/>
      <c r="BIE23" s="143"/>
      <c r="BIF23" s="156"/>
      <c r="BIG23" s="143"/>
      <c r="BIH23" s="156"/>
      <c r="BII23" s="143"/>
      <c r="BIJ23" s="156"/>
      <c r="BIK23" s="143"/>
      <c r="BIL23" s="156"/>
      <c r="BIM23" s="143"/>
      <c r="BIN23" s="156"/>
      <c r="BIO23" s="143"/>
      <c r="BIP23" s="156"/>
      <c r="BIQ23" s="143"/>
      <c r="BIR23" s="156"/>
      <c r="BIS23" s="143"/>
      <c r="BIT23" s="156"/>
      <c r="BIU23" s="143"/>
      <c r="BIV23" s="156"/>
      <c r="BIW23" s="143"/>
      <c r="BIX23" s="156"/>
      <c r="BIY23" s="143"/>
      <c r="BIZ23" s="156"/>
      <c r="BJA23" s="143"/>
      <c r="BJB23" s="156"/>
      <c r="BJC23" s="143"/>
      <c r="BJD23" s="156"/>
      <c r="BJE23" s="143"/>
      <c r="BJF23" s="156"/>
      <c r="BJG23" s="143"/>
      <c r="BJH23" s="156"/>
      <c r="BJI23" s="143"/>
      <c r="BJJ23" s="156"/>
      <c r="BJK23" s="143"/>
      <c r="BJL23" s="156"/>
      <c r="BJM23" s="143"/>
      <c r="BJN23" s="156"/>
      <c r="BJO23" s="143"/>
      <c r="BJP23" s="156"/>
      <c r="BJQ23" s="143"/>
      <c r="BJR23" s="156"/>
      <c r="BJS23" s="143"/>
      <c r="BJT23" s="156"/>
      <c r="BJU23" s="143"/>
      <c r="BJV23" s="156"/>
      <c r="BJW23" s="143"/>
      <c r="BJX23" s="156"/>
      <c r="BJY23" s="143"/>
      <c r="BJZ23" s="156"/>
      <c r="BKA23" s="143"/>
      <c r="BKB23" s="156"/>
      <c r="BKC23" s="143"/>
      <c r="BKD23" s="156"/>
      <c r="BKE23" s="143"/>
      <c r="BKF23" s="156"/>
      <c r="BKG23" s="143"/>
      <c r="BKH23" s="156"/>
      <c r="BKI23" s="143"/>
      <c r="BKJ23" s="156"/>
      <c r="BKK23" s="143"/>
      <c r="BKL23" s="156"/>
      <c r="BKM23" s="143"/>
      <c r="BKN23" s="156"/>
      <c r="BKO23" s="143"/>
      <c r="BKP23" s="156"/>
      <c r="BKQ23" s="143"/>
      <c r="BKR23" s="156"/>
      <c r="BKS23" s="143"/>
      <c r="BKT23" s="156"/>
      <c r="BKU23" s="143"/>
      <c r="BKV23" s="156"/>
      <c r="BKW23" s="143"/>
      <c r="BKX23" s="156"/>
      <c r="BKY23" s="143"/>
      <c r="BKZ23" s="156"/>
      <c r="BLA23" s="143"/>
      <c r="BLB23" s="156"/>
      <c r="BLC23" s="143"/>
      <c r="BLD23" s="156"/>
      <c r="BLE23" s="143"/>
      <c r="BLF23" s="156"/>
      <c r="BLG23" s="143"/>
      <c r="BLH23" s="156"/>
      <c r="BLI23" s="143"/>
      <c r="BLJ23" s="156"/>
      <c r="BLK23" s="143"/>
      <c r="BLL23" s="156"/>
      <c r="BLM23" s="143"/>
      <c r="BLN23" s="156"/>
      <c r="BLO23" s="143"/>
      <c r="BLP23" s="156"/>
      <c r="BLQ23" s="143"/>
      <c r="BLR23" s="156"/>
      <c r="BLS23" s="143"/>
      <c r="BLT23" s="156"/>
      <c r="BLU23" s="143"/>
      <c r="BLV23" s="156"/>
      <c r="BLW23" s="143"/>
      <c r="BLX23" s="156"/>
      <c r="BLY23" s="143"/>
      <c r="BLZ23" s="156"/>
      <c r="BMA23" s="143"/>
      <c r="BMB23" s="156"/>
      <c r="BMC23" s="143"/>
      <c r="BMD23" s="156"/>
      <c r="BME23" s="143"/>
      <c r="BMF23" s="156"/>
      <c r="BMG23" s="143"/>
      <c r="BMH23" s="156"/>
      <c r="BMI23" s="143"/>
      <c r="BMJ23" s="156"/>
      <c r="BMK23" s="143"/>
      <c r="BML23" s="156"/>
      <c r="BMM23" s="143"/>
      <c r="BMN23" s="156"/>
      <c r="BMO23" s="143"/>
      <c r="BMP23" s="156"/>
      <c r="BMQ23" s="143"/>
      <c r="BMR23" s="156"/>
      <c r="BMS23" s="143"/>
      <c r="BMT23" s="156"/>
      <c r="BMU23" s="143"/>
      <c r="BMV23" s="156"/>
      <c r="BMW23" s="143"/>
      <c r="BMX23" s="156"/>
      <c r="BMY23" s="143"/>
      <c r="BMZ23" s="156"/>
      <c r="BNA23" s="143"/>
      <c r="BNB23" s="156"/>
      <c r="BNC23" s="143"/>
      <c r="BND23" s="156"/>
      <c r="BNE23" s="143"/>
      <c r="BNF23" s="156"/>
      <c r="BNG23" s="143"/>
      <c r="BNH23" s="156"/>
      <c r="BNI23" s="143"/>
      <c r="BNJ23" s="156"/>
      <c r="BNK23" s="143"/>
      <c r="BNL23" s="156"/>
      <c r="BNM23" s="143"/>
      <c r="BNN23" s="156"/>
      <c r="BNO23" s="143"/>
      <c r="BNP23" s="156"/>
      <c r="BNQ23" s="143"/>
      <c r="BNR23" s="156"/>
      <c r="BNS23" s="143"/>
      <c r="BNT23" s="156"/>
      <c r="BNU23" s="143"/>
      <c r="BNV23" s="156"/>
      <c r="BNW23" s="143"/>
      <c r="BNX23" s="156"/>
      <c r="BNY23" s="143"/>
      <c r="BNZ23" s="156"/>
      <c r="BOA23" s="143"/>
      <c r="BOB23" s="156"/>
      <c r="BOC23" s="143"/>
      <c r="BOD23" s="156"/>
      <c r="BOE23" s="143"/>
      <c r="BOF23" s="156"/>
      <c r="BOG23" s="143"/>
      <c r="BOH23" s="156"/>
      <c r="BOI23" s="143"/>
      <c r="BOJ23" s="156"/>
      <c r="BOK23" s="143"/>
      <c r="BOL23" s="156"/>
      <c r="BOM23" s="143"/>
      <c r="BON23" s="156"/>
      <c r="BOO23" s="143"/>
      <c r="BOP23" s="156"/>
      <c r="BOQ23" s="143"/>
      <c r="BOR23" s="156"/>
      <c r="BOS23" s="143"/>
      <c r="BOT23" s="156"/>
      <c r="BOU23" s="143"/>
      <c r="BOV23" s="156"/>
      <c r="BOW23" s="143"/>
      <c r="BOX23" s="156"/>
      <c r="BOY23" s="143"/>
      <c r="BOZ23" s="156"/>
      <c r="BPA23" s="143"/>
      <c r="BPB23" s="156"/>
      <c r="BPC23" s="143"/>
      <c r="BPD23" s="156"/>
      <c r="BPE23" s="143"/>
      <c r="BPF23" s="156"/>
      <c r="BPG23" s="143"/>
      <c r="BPH23" s="156"/>
      <c r="BPI23" s="143"/>
      <c r="BPJ23" s="156"/>
      <c r="BPK23" s="143"/>
      <c r="BPL23" s="156"/>
      <c r="BPM23" s="143"/>
      <c r="BPN23" s="156"/>
      <c r="BPO23" s="143"/>
      <c r="BPP23" s="156"/>
      <c r="BPQ23" s="143"/>
      <c r="BPR23" s="156"/>
      <c r="BPS23" s="143"/>
      <c r="BPT23" s="156"/>
      <c r="BPU23" s="143"/>
      <c r="BPV23" s="156"/>
      <c r="BPW23" s="143"/>
      <c r="BPX23" s="156"/>
      <c r="BPY23" s="143"/>
      <c r="BPZ23" s="156"/>
      <c r="BQA23" s="143"/>
      <c r="BQB23" s="156"/>
      <c r="BQC23" s="143"/>
      <c r="BQD23" s="156"/>
      <c r="BQE23" s="143"/>
      <c r="BQF23" s="156"/>
      <c r="BQG23" s="143"/>
      <c r="BQH23" s="156"/>
      <c r="BQI23" s="143"/>
      <c r="BQJ23" s="156"/>
      <c r="BQK23" s="143"/>
      <c r="BQL23" s="156"/>
      <c r="BQM23" s="143"/>
      <c r="BQN23" s="156"/>
      <c r="BQO23" s="143"/>
      <c r="BQP23" s="156"/>
      <c r="BQQ23" s="143"/>
      <c r="BQR23" s="156"/>
      <c r="BQS23" s="143"/>
      <c r="BQT23" s="156"/>
      <c r="BQU23" s="143"/>
      <c r="BQV23" s="156"/>
      <c r="BQW23" s="143"/>
      <c r="BQX23" s="156"/>
      <c r="BQY23" s="143"/>
      <c r="BQZ23" s="156"/>
      <c r="BRA23" s="143"/>
      <c r="BRB23" s="156"/>
      <c r="BRC23" s="143"/>
      <c r="BRD23" s="156"/>
      <c r="BRE23" s="143"/>
      <c r="BRF23" s="156"/>
      <c r="BRG23" s="143"/>
      <c r="BRH23" s="156"/>
      <c r="BRI23" s="143"/>
      <c r="BRJ23" s="156"/>
      <c r="BRK23" s="143"/>
      <c r="BRL23" s="156"/>
      <c r="BRM23" s="143"/>
      <c r="BRN23" s="156"/>
      <c r="BRO23" s="143"/>
      <c r="BRP23" s="156"/>
      <c r="BRQ23" s="143"/>
      <c r="BRR23" s="156"/>
      <c r="BRS23" s="143"/>
      <c r="BRT23" s="156"/>
      <c r="BRU23" s="143"/>
      <c r="BRV23" s="156"/>
      <c r="BRW23" s="143"/>
      <c r="BRX23" s="156"/>
      <c r="BRY23" s="143"/>
      <c r="BRZ23" s="156"/>
      <c r="BSA23" s="143"/>
      <c r="BSB23" s="156"/>
      <c r="BSC23" s="143"/>
      <c r="BSD23" s="156"/>
      <c r="BSE23" s="143"/>
      <c r="BSF23" s="156"/>
      <c r="BSG23" s="143"/>
      <c r="BSH23" s="156"/>
      <c r="BSI23" s="143"/>
      <c r="BSJ23" s="156"/>
      <c r="BSK23" s="143"/>
      <c r="BSL23" s="156"/>
      <c r="BSM23" s="143"/>
      <c r="BSN23" s="156"/>
      <c r="BSO23" s="143"/>
      <c r="BSP23" s="156"/>
      <c r="BSQ23" s="143"/>
      <c r="BSR23" s="156"/>
      <c r="BSS23" s="143"/>
      <c r="BST23" s="156"/>
      <c r="BSU23" s="143"/>
      <c r="BSV23" s="156"/>
      <c r="BSW23" s="143"/>
      <c r="BSX23" s="156"/>
      <c r="BSY23" s="143"/>
      <c r="BSZ23" s="156"/>
      <c r="BTA23" s="143"/>
      <c r="BTB23" s="156"/>
      <c r="BTC23" s="143"/>
      <c r="BTD23" s="156"/>
      <c r="BTE23" s="143"/>
      <c r="BTF23" s="156"/>
      <c r="BTG23" s="143"/>
      <c r="BTH23" s="156"/>
      <c r="BTI23" s="143"/>
      <c r="BTJ23" s="156"/>
      <c r="BTK23" s="143"/>
      <c r="BTL23" s="156"/>
      <c r="BTM23" s="143"/>
      <c r="BTN23" s="156"/>
      <c r="BTO23" s="143"/>
      <c r="BTP23" s="156"/>
      <c r="BTQ23" s="143"/>
      <c r="BTR23" s="156"/>
      <c r="BTS23" s="143"/>
      <c r="BTT23" s="156"/>
      <c r="BTU23" s="143"/>
      <c r="BTV23" s="156"/>
      <c r="BTW23" s="143"/>
      <c r="BTX23" s="156"/>
      <c r="BTY23" s="143"/>
      <c r="BTZ23" s="156"/>
      <c r="BUA23" s="143"/>
      <c r="BUB23" s="156"/>
      <c r="BUC23" s="143"/>
      <c r="BUD23" s="156"/>
      <c r="BUE23" s="143"/>
      <c r="BUF23" s="156"/>
      <c r="BUG23" s="143"/>
      <c r="BUH23" s="156"/>
      <c r="BUI23" s="143"/>
      <c r="BUJ23" s="156"/>
      <c r="BUK23" s="143"/>
      <c r="BUL23" s="156"/>
      <c r="BUM23" s="143"/>
      <c r="BUN23" s="156"/>
      <c r="BUO23" s="143"/>
      <c r="BUP23" s="156"/>
      <c r="BUQ23" s="143"/>
      <c r="BUR23" s="156"/>
      <c r="BUS23" s="143"/>
      <c r="BUT23" s="156"/>
      <c r="BUU23" s="143"/>
      <c r="BUV23" s="156"/>
      <c r="BUW23" s="143"/>
      <c r="BUX23" s="156"/>
      <c r="BUY23" s="143"/>
      <c r="BUZ23" s="156"/>
      <c r="BVA23" s="143"/>
      <c r="BVB23" s="156"/>
      <c r="BVC23" s="143"/>
      <c r="BVD23" s="156"/>
      <c r="BVE23" s="143"/>
      <c r="BVF23" s="156"/>
      <c r="BVG23" s="143"/>
      <c r="BVH23" s="156"/>
      <c r="BVI23" s="143"/>
      <c r="BVJ23" s="156"/>
      <c r="BVK23" s="143"/>
      <c r="BVL23" s="156"/>
      <c r="BVM23" s="143"/>
      <c r="BVN23" s="156"/>
      <c r="BVO23" s="143"/>
      <c r="BVP23" s="156"/>
      <c r="BVQ23" s="143"/>
      <c r="BVR23" s="156"/>
      <c r="BVS23" s="143"/>
      <c r="BVT23" s="156"/>
      <c r="BVU23" s="143"/>
      <c r="BVV23" s="156"/>
      <c r="BVW23" s="143"/>
      <c r="BVX23" s="156"/>
      <c r="BVY23" s="143"/>
      <c r="BVZ23" s="156"/>
      <c r="BWA23" s="143"/>
      <c r="BWB23" s="156"/>
      <c r="BWC23" s="143"/>
      <c r="BWD23" s="156"/>
      <c r="BWE23" s="143"/>
      <c r="BWF23" s="156"/>
      <c r="BWG23" s="143"/>
      <c r="BWH23" s="156"/>
      <c r="BWI23" s="143"/>
      <c r="BWJ23" s="156"/>
      <c r="BWK23" s="143"/>
      <c r="BWL23" s="156"/>
      <c r="BWM23" s="143"/>
      <c r="BWN23" s="156"/>
      <c r="BWO23" s="143"/>
      <c r="BWP23" s="156"/>
      <c r="BWQ23" s="143"/>
      <c r="BWR23" s="156"/>
      <c r="BWS23" s="143"/>
      <c r="BWT23" s="156"/>
      <c r="BWU23" s="143"/>
      <c r="BWV23" s="156"/>
      <c r="BWW23" s="143"/>
      <c r="BWX23" s="156"/>
      <c r="BWY23" s="143"/>
      <c r="BWZ23" s="156"/>
      <c r="BXA23" s="143"/>
      <c r="BXB23" s="156"/>
      <c r="BXC23" s="143"/>
      <c r="BXD23" s="156"/>
      <c r="BXE23" s="143"/>
      <c r="BXF23" s="156"/>
      <c r="BXG23" s="143"/>
      <c r="BXH23" s="156"/>
      <c r="BXI23" s="143"/>
      <c r="BXJ23" s="156"/>
      <c r="BXK23" s="143"/>
      <c r="BXL23" s="156"/>
      <c r="BXM23" s="143"/>
      <c r="BXN23" s="156"/>
      <c r="BXO23" s="143"/>
      <c r="BXP23" s="156"/>
      <c r="BXQ23" s="143"/>
      <c r="BXR23" s="156"/>
      <c r="BXS23" s="143"/>
      <c r="BXT23" s="156"/>
      <c r="BXU23" s="143"/>
      <c r="BXV23" s="156"/>
      <c r="BXW23" s="143"/>
      <c r="BXX23" s="156"/>
      <c r="BXY23" s="143"/>
      <c r="BXZ23" s="156"/>
      <c r="BYA23" s="143"/>
      <c r="BYB23" s="156"/>
      <c r="BYC23" s="143"/>
      <c r="BYD23" s="156"/>
      <c r="BYE23" s="143"/>
      <c r="BYF23" s="156"/>
      <c r="BYG23" s="143"/>
      <c r="BYH23" s="156"/>
      <c r="BYI23" s="143"/>
      <c r="BYJ23" s="156"/>
      <c r="BYK23" s="143"/>
      <c r="BYL23" s="156"/>
      <c r="BYM23" s="143"/>
      <c r="BYN23" s="156"/>
      <c r="BYO23" s="143"/>
      <c r="BYP23" s="156"/>
      <c r="BYQ23" s="143"/>
      <c r="BYR23" s="156"/>
      <c r="BYS23" s="143"/>
      <c r="BYT23" s="156"/>
      <c r="BYU23" s="143"/>
      <c r="BYV23" s="156"/>
      <c r="BYW23" s="143"/>
      <c r="BYX23" s="156"/>
      <c r="BYY23" s="143"/>
      <c r="BYZ23" s="156"/>
      <c r="BZA23" s="143"/>
      <c r="BZB23" s="156"/>
      <c r="BZC23" s="143"/>
      <c r="BZD23" s="156"/>
      <c r="BZE23" s="143"/>
      <c r="BZF23" s="156"/>
      <c r="BZG23" s="143"/>
      <c r="BZH23" s="156"/>
      <c r="BZI23" s="143"/>
      <c r="BZJ23" s="156"/>
      <c r="BZK23" s="143"/>
      <c r="BZL23" s="156"/>
      <c r="BZM23" s="143"/>
      <c r="BZN23" s="156"/>
      <c r="BZO23" s="143"/>
      <c r="BZP23" s="156"/>
      <c r="BZQ23" s="143"/>
      <c r="BZR23" s="156"/>
      <c r="BZS23" s="143"/>
      <c r="BZT23" s="156"/>
      <c r="BZU23" s="143"/>
      <c r="BZV23" s="156"/>
      <c r="BZW23" s="143"/>
      <c r="BZX23" s="156"/>
      <c r="BZY23" s="143"/>
      <c r="BZZ23" s="156"/>
      <c r="CAA23" s="143"/>
      <c r="CAB23" s="156"/>
      <c r="CAC23" s="143"/>
      <c r="CAD23" s="156"/>
      <c r="CAE23" s="143"/>
      <c r="CAF23" s="156"/>
      <c r="CAG23" s="143"/>
      <c r="CAH23" s="156"/>
      <c r="CAI23" s="143"/>
      <c r="CAJ23" s="156"/>
      <c r="CAK23" s="143"/>
      <c r="CAL23" s="156"/>
      <c r="CAM23" s="143"/>
      <c r="CAN23" s="156"/>
      <c r="CAO23" s="143"/>
      <c r="CAP23" s="156"/>
      <c r="CAQ23" s="143"/>
      <c r="CAR23" s="156"/>
      <c r="CAS23" s="143"/>
      <c r="CAT23" s="156"/>
      <c r="CAU23" s="143"/>
      <c r="CAV23" s="156"/>
      <c r="CAW23" s="143"/>
      <c r="CAX23" s="156"/>
      <c r="CAY23" s="143"/>
      <c r="CAZ23" s="156"/>
      <c r="CBA23" s="143"/>
      <c r="CBB23" s="156"/>
      <c r="CBC23" s="143"/>
      <c r="CBD23" s="156"/>
      <c r="CBE23" s="143"/>
      <c r="CBF23" s="156"/>
      <c r="CBG23" s="143"/>
      <c r="CBH23" s="156"/>
      <c r="CBI23" s="143"/>
      <c r="CBJ23" s="156"/>
      <c r="CBK23" s="143"/>
      <c r="CBL23" s="156"/>
      <c r="CBM23" s="143"/>
      <c r="CBN23" s="156"/>
      <c r="CBO23" s="143"/>
      <c r="CBP23" s="156"/>
      <c r="CBQ23" s="143"/>
      <c r="CBR23" s="156"/>
      <c r="CBS23" s="143"/>
      <c r="CBT23" s="156"/>
      <c r="CBU23" s="143"/>
      <c r="CBV23" s="156"/>
      <c r="CBW23" s="143"/>
      <c r="CBX23" s="156"/>
      <c r="CBY23" s="143"/>
      <c r="CBZ23" s="156"/>
      <c r="CCA23" s="143"/>
      <c r="CCB23" s="156"/>
      <c r="CCC23" s="143"/>
      <c r="CCD23" s="156"/>
      <c r="CCE23" s="143"/>
      <c r="CCF23" s="156"/>
      <c r="CCG23" s="143"/>
      <c r="CCH23" s="156"/>
      <c r="CCI23" s="143"/>
      <c r="CCJ23" s="156"/>
      <c r="CCK23" s="143"/>
      <c r="CCL23" s="156"/>
      <c r="CCM23" s="143"/>
      <c r="CCN23" s="156"/>
      <c r="CCO23" s="143"/>
      <c r="CCP23" s="156"/>
      <c r="CCQ23" s="143"/>
      <c r="CCR23" s="156"/>
      <c r="CCS23" s="143"/>
      <c r="CCT23" s="156"/>
      <c r="CCU23" s="143"/>
      <c r="CCV23" s="156"/>
      <c r="CCW23" s="143"/>
      <c r="CCX23" s="156"/>
      <c r="CCY23" s="143"/>
      <c r="CCZ23" s="156"/>
      <c r="CDA23" s="143"/>
      <c r="CDB23" s="156"/>
      <c r="CDC23" s="143"/>
      <c r="CDD23" s="156"/>
      <c r="CDE23" s="143"/>
      <c r="CDF23" s="156"/>
      <c r="CDG23" s="143"/>
      <c r="CDH23" s="156"/>
      <c r="CDI23" s="143"/>
      <c r="CDJ23" s="156"/>
      <c r="CDK23" s="143"/>
      <c r="CDL23" s="156"/>
      <c r="CDM23" s="143"/>
      <c r="CDN23" s="156"/>
      <c r="CDO23" s="143"/>
      <c r="CDP23" s="156"/>
      <c r="CDQ23" s="143"/>
      <c r="CDR23" s="156"/>
      <c r="CDS23" s="143"/>
      <c r="CDT23" s="156"/>
      <c r="CDU23" s="143"/>
      <c r="CDV23" s="156"/>
      <c r="CDW23" s="143"/>
      <c r="CDX23" s="156"/>
      <c r="CDY23" s="143"/>
      <c r="CDZ23" s="156"/>
      <c r="CEA23" s="143"/>
      <c r="CEB23" s="156"/>
      <c r="CEC23" s="143"/>
      <c r="CED23" s="156"/>
      <c r="CEE23" s="143"/>
      <c r="CEF23" s="156"/>
      <c r="CEG23" s="143"/>
      <c r="CEH23" s="156"/>
      <c r="CEI23" s="143"/>
      <c r="CEJ23" s="156"/>
      <c r="CEK23" s="143"/>
      <c r="CEL23" s="156"/>
      <c r="CEM23" s="143"/>
      <c r="CEN23" s="156"/>
      <c r="CEO23" s="143"/>
      <c r="CEP23" s="156"/>
      <c r="CEQ23" s="143"/>
      <c r="CER23" s="156"/>
      <c r="CES23" s="143"/>
      <c r="CET23" s="156"/>
      <c r="CEU23" s="143"/>
      <c r="CEV23" s="156"/>
      <c r="CEW23" s="143"/>
      <c r="CEX23" s="156"/>
      <c r="CEY23" s="143"/>
      <c r="CEZ23" s="156"/>
      <c r="CFA23" s="143"/>
      <c r="CFB23" s="156"/>
      <c r="CFC23" s="143"/>
      <c r="CFD23" s="156"/>
      <c r="CFE23" s="143"/>
      <c r="CFF23" s="156"/>
      <c r="CFG23" s="143"/>
      <c r="CFH23" s="156"/>
      <c r="CFI23" s="143"/>
      <c r="CFJ23" s="156"/>
      <c r="CFK23" s="143"/>
      <c r="CFL23" s="156"/>
      <c r="CFM23" s="143"/>
      <c r="CFN23" s="156"/>
      <c r="CFO23" s="143"/>
      <c r="CFP23" s="156"/>
      <c r="CFQ23" s="143"/>
      <c r="CFR23" s="156"/>
      <c r="CFS23" s="143"/>
      <c r="CFT23" s="156"/>
      <c r="CFU23" s="143"/>
      <c r="CFV23" s="156"/>
      <c r="CFW23" s="143"/>
      <c r="CFX23" s="156"/>
      <c r="CFY23" s="143"/>
      <c r="CFZ23" s="156"/>
      <c r="CGA23" s="143"/>
      <c r="CGB23" s="156"/>
      <c r="CGC23" s="143"/>
      <c r="CGD23" s="156"/>
      <c r="CGE23" s="143"/>
      <c r="CGF23" s="156"/>
      <c r="CGG23" s="143"/>
      <c r="CGH23" s="156"/>
      <c r="CGI23" s="143"/>
      <c r="CGJ23" s="156"/>
      <c r="CGK23" s="143"/>
      <c r="CGL23" s="156"/>
      <c r="CGM23" s="143"/>
      <c r="CGN23" s="156"/>
      <c r="CGO23" s="143"/>
      <c r="CGP23" s="156"/>
      <c r="CGQ23" s="143"/>
      <c r="CGR23" s="156"/>
      <c r="CGS23" s="143"/>
      <c r="CGT23" s="156"/>
      <c r="CGU23" s="143"/>
      <c r="CGV23" s="156"/>
      <c r="CGW23" s="143"/>
      <c r="CGX23" s="156"/>
      <c r="CGY23" s="143"/>
      <c r="CGZ23" s="156"/>
      <c r="CHA23" s="143"/>
      <c r="CHB23" s="156"/>
      <c r="CHC23" s="143"/>
      <c r="CHD23" s="156"/>
      <c r="CHE23" s="143"/>
      <c r="CHF23" s="156"/>
      <c r="CHG23" s="143"/>
      <c r="CHH23" s="156"/>
      <c r="CHI23" s="143"/>
      <c r="CHJ23" s="156"/>
      <c r="CHK23" s="143"/>
      <c r="CHL23" s="156"/>
      <c r="CHM23" s="143"/>
      <c r="CHN23" s="156"/>
      <c r="CHO23" s="143"/>
      <c r="CHP23" s="156"/>
      <c r="CHQ23" s="143"/>
      <c r="CHR23" s="156"/>
      <c r="CHS23" s="143"/>
      <c r="CHT23" s="156"/>
      <c r="CHU23" s="143"/>
      <c r="CHV23" s="156"/>
      <c r="CHW23" s="143"/>
      <c r="CHX23" s="156"/>
      <c r="CHY23" s="143"/>
      <c r="CHZ23" s="156"/>
      <c r="CIA23" s="143"/>
      <c r="CIB23" s="156"/>
      <c r="CIC23" s="143"/>
      <c r="CID23" s="156"/>
      <c r="CIE23" s="143"/>
      <c r="CIF23" s="156"/>
      <c r="CIG23" s="143"/>
      <c r="CIH23" s="156"/>
      <c r="CII23" s="143"/>
      <c r="CIJ23" s="156"/>
      <c r="CIK23" s="143"/>
      <c r="CIL23" s="156"/>
      <c r="CIM23" s="143"/>
      <c r="CIN23" s="156"/>
      <c r="CIO23" s="143"/>
      <c r="CIP23" s="156"/>
      <c r="CIQ23" s="143"/>
      <c r="CIR23" s="156"/>
      <c r="CIS23" s="143"/>
      <c r="CIT23" s="156"/>
      <c r="CIU23" s="143"/>
      <c r="CIV23" s="156"/>
      <c r="CIW23" s="143"/>
      <c r="CIX23" s="156"/>
      <c r="CIY23" s="143"/>
      <c r="CIZ23" s="156"/>
      <c r="CJA23" s="143"/>
      <c r="CJB23" s="156"/>
      <c r="CJC23" s="143"/>
      <c r="CJD23" s="156"/>
      <c r="CJE23" s="143"/>
      <c r="CJF23" s="156"/>
      <c r="CJG23" s="143"/>
      <c r="CJH23" s="156"/>
      <c r="CJI23" s="143"/>
      <c r="CJJ23" s="156"/>
      <c r="CJK23" s="143"/>
      <c r="CJL23" s="156"/>
      <c r="CJM23" s="143"/>
      <c r="CJN23" s="156"/>
      <c r="CJO23" s="143"/>
      <c r="CJP23" s="156"/>
      <c r="CJQ23" s="143"/>
      <c r="CJR23" s="156"/>
      <c r="CJS23" s="143"/>
      <c r="CJT23" s="156"/>
      <c r="CJU23" s="143"/>
      <c r="CJV23" s="156"/>
      <c r="CJW23" s="143"/>
      <c r="CJX23" s="156"/>
      <c r="CJY23" s="143"/>
      <c r="CJZ23" s="156"/>
      <c r="CKA23" s="143"/>
      <c r="CKB23" s="156"/>
      <c r="CKC23" s="143"/>
      <c r="CKD23" s="156"/>
      <c r="CKE23" s="143"/>
      <c r="CKF23" s="156"/>
      <c r="CKG23" s="143"/>
      <c r="CKH23" s="156"/>
      <c r="CKI23" s="143"/>
      <c r="CKJ23" s="156"/>
      <c r="CKK23" s="143"/>
      <c r="CKL23" s="156"/>
      <c r="CKM23" s="143"/>
      <c r="CKN23" s="156"/>
      <c r="CKO23" s="143"/>
      <c r="CKP23" s="156"/>
      <c r="CKQ23" s="143"/>
      <c r="CKR23" s="156"/>
      <c r="CKS23" s="143"/>
      <c r="CKT23" s="156"/>
      <c r="CKU23" s="143"/>
      <c r="CKV23" s="156"/>
      <c r="CKW23" s="143"/>
      <c r="CKX23" s="156"/>
      <c r="CKY23" s="143"/>
      <c r="CKZ23" s="156"/>
      <c r="CLA23" s="143"/>
      <c r="CLB23" s="156"/>
      <c r="CLC23" s="143"/>
      <c r="CLD23" s="156"/>
      <c r="CLE23" s="143"/>
      <c r="CLF23" s="156"/>
      <c r="CLG23" s="143"/>
      <c r="CLH23" s="156"/>
      <c r="CLI23" s="143"/>
      <c r="CLJ23" s="156"/>
      <c r="CLK23" s="143"/>
      <c r="CLL23" s="156"/>
      <c r="CLM23" s="143"/>
      <c r="CLN23" s="156"/>
      <c r="CLO23" s="143"/>
      <c r="CLP23" s="156"/>
      <c r="CLQ23" s="143"/>
      <c r="CLR23" s="156"/>
      <c r="CLS23" s="143"/>
      <c r="CLT23" s="156"/>
      <c r="CLU23" s="143"/>
      <c r="CLV23" s="156"/>
      <c r="CLW23" s="143"/>
      <c r="CLX23" s="156"/>
      <c r="CLY23" s="143"/>
      <c r="CLZ23" s="156"/>
      <c r="CMA23" s="143"/>
      <c r="CMB23" s="156"/>
      <c r="CMC23" s="143"/>
      <c r="CMD23" s="156"/>
      <c r="CME23" s="143"/>
      <c r="CMF23" s="156"/>
      <c r="CMG23" s="143"/>
      <c r="CMH23" s="156"/>
      <c r="CMI23" s="143"/>
      <c r="CMJ23" s="156"/>
      <c r="CMK23" s="143"/>
      <c r="CML23" s="156"/>
      <c r="CMM23" s="143"/>
      <c r="CMN23" s="156"/>
      <c r="CMO23" s="143"/>
      <c r="CMP23" s="156"/>
      <c r="CMQ23" s="143"/>
      <c r="CMR23" s="156"/>
      <c r="CMS23" s="143"/>
      <c r="CMT23" s="156"/>
      <c r="CMU23" s="143"/>
      <c r="CMV23" s="156"/>
      <c r="CMW23" s="143"/>
      <c r="CMX23" s="156"/>
      <c r="CMY23" s="143"/>
      <c r="CMZ23" s="156"/>
      <c r="CNA23" s="143"/>
      <c r="CNB23" s="156"/>
      <c r="CNC23" s="143"/>
      <c r="CND23" s="156"/>
      <c r="CNE23" s="143"/>
      <c r="CNF23" s="156"/>
      <c r="CNG23" s="143"/>
      <c r="CNH23" s="156"/>
      <c r="CNI23" s="143"/>
      <c r="CNJ23" s="156"/>
      <c r="CNK23" s="143"/>
      <c r="CNL23" s="156"/>
      <c r="CNM23" s="143"/>
      <c r="CNN23" s="156"/>
      <c r="CNO23" s="143"/>
      <c r="CNP23" s="156"/>
      <c r="CNQ23" s="143"/>
      <c r="CNR23" s="156"/>
      <c r="CNS23" s="143"/>
      <c r="CNT23" s="156"/>
      <c r="CNU23" s="143"/>
      <c r="CNV23" s="156"/>
      <c r="CNW23" s="143"/>
      <c r="CNX23" s="156"/>
      <c r="CNY23" s="143"/>
      <c r="CNZ23" s="156"/>
      <c r="COA23" s="143"/>
      <c r="COB23" s="156"/>
      <c r="COC23" s="143"/>
      <c r="COD23" s="156"/>
      <c r="COE23" s="143"/>
      <c r="COF23" s="156"/>
      <c r="COG23" s="143"/>
      <c r="COH23" s="156"/>
      <c r="COI23" s="143"/>
      <c r="COJ23" s="156"/>
      <c r="COK23" s="143"/>
      <c r="COL23" s="156"/>
      <c r="COM23" s="143"/>
      <c r="CON23" s="156"/>
      <c r="COO23" s="143"/>
      <c r="COP23" s="156"/>
      <c r="COQ23" s="143"/>
      <c r="COR23" s="156"/>
      <c r="COS23" s="143"/>
      <c r="COT23" s="156"/>
      <c r="COU23" s="143"/>
      <c r="COV23" s="156"/>
      <c r="COW23" s="143"/>
      <c r="COX23" s="156"/>
      <c r="COY23" s="143"/>
      <c r="COZ23" s="156"/>
      <c r="CPA23" s="143"/>
      <c r="CPB23" s="156"/>
      <c r="CPC23" s="143"/>
      <c r="CPD23" s="156"/>
      <c r="CPE23" s="143"/>
      <c r="CPF23" s="156"/>
      <c r="CPG23" s="143"/>
      <c r="CPH23" s="156"/>
      <c r="CPI23" s="143"/>
      <c r="CPJ23" s="156"/>
      <c r="CPK23" s="143"/>
      <c r="CPL23" s="156"/>
      <c r="CPM23" s="143"/>
      <c r="CPN23" s="156"/>
      <c r="CPO23" s="143"/>
      <c r="CPP23" s="156"/>
      <c r="CPQ23" s="143"/>
      <c r="CPR23" s="156"/>
      <c r="CPS23" s="143"/>
      <c r="CPT23" s="156"/>
      <c r="CPU23" s="143"/>
      <c r="CPV23" s="156"/>
      <c r="CPW23" s="143"/>
      <c r="CPX23" s="156"/>
      <c r="CPY23" s="143"/>
      <c r="CPZ23" s="156"/>
      <c r="CQA23" s="143"/>
      <c r="CQB23" s="156"/>
      <c r="CQC23" s="143"/>
      <c r="CQD23" s="156"/>
      <c r="CQE23" s="143"/>
      <c r="CQF23" s="156"/>
      <c r="CQG23" s="143"/>
      <c r="CQH23" s="156"/>
      <c r="CQI23" s="143"/>
      <c r="CQJ23" s="156"/>
      <c r="CQK23" s="143"/>
      <c r="CQL23" s="156"/>
      <c r="CQM23" s="143"/>
      <c r="CQN23" s="156"/>
      <c r="CQO23" s="143"/>
      <c r="CQP23" s="156"/>
      <c r="CQQ23" s="143"/>
      <c r="CQR23" s="156"/>
      <c r="CQS23" s="143"/>
      <c r="CQT23" s="156"/>
      <c r="CQU23" s="143"/>
      <c r="CQV23" s="156"/>
      <c r="CQW23" s="143"/>
      <c r="CQX23" s="156"/>
      <c r="CQY23" s="143"/>
      <c r="CQZ23" s="156"/>
      <c r="CRA23" s="143"/>
      <c r="CRB23" s="156"/>
      <c r="CRC23" s="143"/>
      <c r="CRD23" s="156"/>
      <c r="CRE23" s="143"/>
      <c r="CRF23" s="156"/>
      <c r="CRG23" s="143"/>
      <c r="CRH23" s="156"/>
      <c r="CRI23" s="143"/>
      <c r="CRJ23" s="156"/>
      <c r="CRK23" s="143"/>
      <c r="CRL23" s="156"/>
      <c r="CRM23" s="143"/>
      <c r="CRN23" s="156"/>
      <c r="CRO23" s="143"/>
      <c r="CRP23" s="156"/>
      <c r="CRQ23" s="143"/>
      <c r="CRR23" s="156"/>
      <c r="CRS23" s="143"/>
      <c r="CRT23" s="156"/>
      <c r="CRU23" s="143"/>
      <c r="CRV23" s="156"/>
      <c r="CRW23" s="143"/>
      <c r="CRX23" s="156"/>
      <c r="CRY23" s="143"/>
      <c r="CRZ23" s="156"/>
      <c r="CSA23" s="143"/>
      <c r="CSB23" s="156"/>
      <c r="CSC23" s="143"/>
      <c r="CSD23" s="156"/>
      <c r="CSE23" s="143"/>
      <c r="CSF23" s="156"/>
      <c r="CSG23" s="143"/>
      <c r="CSH23" s="156"/>
      <c r="CSI23" s="143"/>
      <c r="CSJ23" s="156"/>
      <c r="CSK23" s="143"/>
      <c r="CSL23" s="156"/>
      <c r="CSM23" s="143"/>
      <c r="CSN23" s="156"/>
      <c r="CSO23" s="143"/>
      <c r="CSP23" s="156"/>
      <c r="CSQ23" s="143"/>
      <c r="CSR23" s="156"/>
      <c r="CSS23" s="143"/>
      <c r="CST23" s="156"/>
      <c r="CSU23" s="143"/>
      <c r="CSV23" s="156"/>
      <c r="CSW23" s="143"/>
      <c r="CSX23" s="156"/>
      <c r="CSY23" s="143"/>
      <c r="CSZ23" s="156"/>
      <c r="CTA23" s="143"/>
      <c r="CTB23" s="156"/>
      <c r="CTC23" s="143"/>
      <c r="CTD23" s="156"/>
      <c r="CTE23" s="143"/>
      <c r="CTF23" s="156"/>
      <c r="CTG23" s="143"/>
      <c r="CTH23" s="156"/>
      <c r="CTI23" s="143"/>
      <c r="CTJ23" s="156"/>
      <c r="CTK23" s="143"/>
      <c r="CTL23" s="156"/>
      <c r="CTM23" s="143"/>
      <c r="CTN23" s="156"/>
      <c r="CTO23" s="143"/>
      <c r="CTP23" s="156"/>
      <c r="CTQ23" s="143"/>
      <c r="CTR23" s="156"/>
      <c r="CTS23" s="143"/>
      <c r="CTT23" s="156"/>
      <c r="CTU23" s="143"/>
      <c r="CTV23" s="156"/>
      <c r="CTW23" s="143"/>
      <c r="CTX23" s="156"/>
      <c r="CTY23" s="143"/>
      <c r="CTZ23" s="156"/>
      <c r="CUA23" s="143"/>
      <c r="CUB23" s="156"/>
      <c r="CUC23" s="143"/>
      <c r="CUD23" s="156"/>
      <c r="CUE23" s="143"/>
      <c r="CUF23" s="156"/>
      <c r="CUG23" s="143"/>
      <c r="CUH23" s="156"/>
      <c r="CUI23" s="143"/>
      <c r="CUJ23" s="156"/>
      <c r="CUK23" s="143"/>
      <c r="CUL23" s="156"/>
      <c r="CUM23" s="143"/>
      <c r="CUN23" s="156"/>
      <c r="CUO23" s="143"/>
      <c r="CUP23" s="156"/>
      <c r="CUQ23" s="143"/>
      <c r="CUR23" s="156"/>
      <c r="CUS23" s="143"/>
      <c r="CUT23" s="156"/>
      <c r="CUU23" s="143"/>
      <c r="CUV23" s="156"/>
      <c r="CUW23" s="143"/>
      <c r="CUX23" s="156"/>
      <c r="CUY23" s="143"/>
      <c r="CUZ23" s="156"/>
      <c r="CVA23" s="143"/>
      <c r="CVB23" s="156"/>
      <c r="CVC23" s="143"/>
      <c r="CVD23" s="156"/>
      <c r="CVE23" s="143"/>
      <c r="CVF23" s="156"/>
      <c r="CVG23" s="143"/>
      <c r="CVH23" s="156"/>
      <c r="CVI23" s="143"/>
      <c r="CVJ23" s="156"/>
      <c r="CVK23" s="143"/>
      <c r="CVL23" s="156"/>
      <c r="CVM23" s="143"/>
      <c r="CVN23" s="156"/>
      <c r="CVO23" s="143"/>
      <c r="CVP23" s="156"/>
      <c r="CVQ23" s="143"/>
      <c r="CVR23" s="156"/>
      <c r="CVS23" s="143"/>
      <c r="CVT23" s="156"/>
      <c r="CVU23" s="143"/>
      <c r="CVV23" s="156"/>
      <c r="CVW23" s="143"/>
      <c r="CVX23" s="156"/>
      <c r="CVY23" s="143"/>
      <c r="CVZ23" s="156"/>
      <c r="CWA23" s="143"/>
      <c r="CWB23" s="156"/>
      <c r="CWC23" s="143"/>
      <c r="CWD23" s="156"/>
      <c r="CWE23" s="143"/>
      <c r="CWF23" s="156"/>
      <c r="CWG23" s="143"/>
      <c r="CWH23" s="156"/>
      <c r="CWI23" s="143"/>
      <c r="CWJ23" s="156"/>
      <c r="CWK23" s="143"/>
      <c r="CWL23" s="156"/>
      <c r="CWM23" s="143"/>
      <c r="CWN23" s="156"/>
      <c r="CWO23" s="143"/>
      <c r="CWP23" s="156"/>
      <c r="CWQ23" s="143"/>
      <c r="CWR23" s="156"/>
      <c r="CWS23" s="143"/>
      <c r="CWT23" s="156"/>
      <c r="CWU23" s="143"/>
      <c r="CWV23" s="156"/>
      <c r="CWW23" s="143"/>
      <c r="CWX23" s="156"/>
      <c r="CWY23" s="143"/>
      <c r="CWZ23" s="156"/>
      <c r="CXA23" s="143"/>
      <c r="CXB23" s="156"/>
      <c r="CXC23" s="143"/>
      <c r="CXD23" s="156"/>
      <c r="CXE23" s="143"/>
      <c r="CXF23" s="156"/>
      <c r="CXG23" s="143"/>
      <c r="CXH23" s="156"/>
      <c r="CXI23" s="143"/>
      <c r="CXJ23" s="156"/>
      <c r="CXK23" s="143"/>
      <c r="CXL23" s="156"/>
      <c r="CXM23" s="143"/>
      <c r="CXN23" s="156"/>
      <c r="CXO23" s="143"/>
      <c r="CXP23" s="156"/>
      <c r="CXQ23" s="143"/>
      <c r="CXR23" s="156"/>
      <c r="CXS23" s="143"/>
      <c r="CXT23" s="156"/>
      <c r="CXU23" s="143"/>
      <c r="CXV23" s="156"/>
      <c r="CXW23" s="143"/>
      <c r="CXX23" s="156"/>
      <c r="CXY23" s="143"/>
      <c r="CXZ23" s="156"/>
      <c r="CYA23" s="143"/>
      <c r="CYB23" s="156"/>
      <c r="CYC23" s="143"/>
      <c r="CYD23" s="156"/>
      <c r="CYE23" s="143"/>
      <c r="CYF23" s="156"/>
      <c r="CYG23" s="143"/>
      <c r="CYH23" s="156"/>
      <c r="CYI23" s="143"/>
      <c r="CYJ23" s="156"/>
      <c r="CYK23" s="143"/>
      <c r="CYL23" s="156"/>
      <c r="CYM23" s="143"/>
      <c r="CYN23" s="156"/>
      <c r="CYO23" s="143"/>
      <c r="CYP23" s="156"/>
      <c r="CYQ23" s="143"/>
      <c r="CYR23" s="156"/>
      <c r="CYS23" s="143"/>
      <c r="CYT23" s="156"/>
      <c r="CYU23" s="143"/>
      <c r="CYV23" s="156"/>
      <c r="CYW23" s="143"/>
      <c r="CYX23" s="156"/>
      <c r="CYY23" s="143"/>
      <c r="CYZ23" s="156"/>
      <c r="CZA23" s="143"/>
      <c r="CZB23" s="156"/>
      <c r="CZC23" s="143"/>
      <c r="CZD23" s="156"/>
      <c r="CZE23" s="143"/>
      <c r="CZF23" s="156"/>
      <c r="CZG23" s="143"/>
      <c r="CZH23" s="156"/>
      <c r="CZI23" s="143"/>
      <c r="CZJ23" s="156"/>
      <c r="CZK23" s="143"/>
      <c r="CZL23" s="156"/>
      <c r="CZM23" s="143"/>
      <c r="CZN23" s="156"/>
      <c r="CZO23" s="143"/>
      <c r="CZP23" s="156"/>
      <c r="CZQ23" s="143"/>
      <c r="CZR23" s="156"/>
      <c r="CZS23" s="143"/>
      <c r="CZT23" s="156"/>
      <c r="CZU23" s="143"/>
      <c r="CZV23" s="156"/>
      <c r="CZW23" s="143"/>
      <c r="CZX23" s="156"/>
      <c r="CZY23" s="143"/>
      <c r="CZZ23" s="156"/>
      <c r="DAA23" s="143"/>
      <c r="DAB23" s="156"/>
      <c r="DAC23" s="143"/>
      <c r="DAD23" s="156"/>
      <c r="DAE23" s="143"/>
      <c r="DAF23" s="156"/>
      <c r="DAG23" s="143"/>
      <c r="DAH23" s="156"/>
      <c r="DAI23" s="143"/>
      <c r="DAJ23" s="156"/>
      <c r="DAK23" s="143"/>
      <c r="DAL23" s="156"/>
      <c r="DAM23" s="143"/>
      <c r="DAN23" s="156"/>
      <c r="DAO23" s="143"/>
      <c r="DAP23" s="156"/>
      <c r="DAQ23" s="143"/>
      <c r="DAR23" s="156"/>
      <c r="DAS23" s="143"/>
      <c r="DAT23" s="156"/>
      <c r="DAU23" s="143"/>
      <c r="DAV23" s="156"/>
      <c r="DAW23" s="143"/>
      <c r="DAX23" s="156"/>
      <c r="DAY23" s="143"/>
      <c r="DAZ23" s="156"/>
      <c r="DBA23" s="143"/>
      <c r="DBB23" s="156"/>
      <c r="DBC23" s="143"/>
      <c r="DBD23" s="156"/>
      <c r="DBE23" s="143"/>
      <c r="DBF23" s="156"/>
      <c r="DBG23" s="143"/>
      <c r="DBH23" s="156"/>
      <c r="DBI23" s="143"/>
      <c r="DBJ23" s="156"/>
      <c r="DBK23" s="143"/>
      <c r="DBL23" s="156"/>
      <c r="DBM23" s="143"/>
      <c r="DBN23" s="156"/>
      <c r="DBO23" s="143"/>
      <c r="DBP23" s="156"/>
      <c r="DBQ23" s="143"/>
      <c r="DBR23" s="156"/>
      <c r="DBS23" s="143"/>
      <c r="DBT23" s="156"/>
      <c r="DBU23" s="143"/>
      <c r="DBV23" s="156"/>
      <c r="DBW23" s="143"/>
      <c r="DBX23" s="156"/>
      <c r="DBY23" s="143"/>
      <c r="DBZ23" s="156"/>
      <c r="DCA23" s="143"/>
      <c r="DCB23" s="156"/>
      <c r="DCC23" s="143"/>
      <c r="DCD23" s="156"/>
      <c r="DCE23" s="143"/>
      <c r="DCF23" s="156"/>
      <c r="DCG23" s="143"/>
      <c r="DCH23" s="156"/>
      <c r="DCI23" s="143"/>
      <c r="DCJ23" s="156"/>
      <c r="DCK23" s="143"/>
      <c r="DCL23" s="156"/>
      <c r="DCM23" s="143"/>
      <c r="DCN23" s="156"/>
      <c r="DCO23" s="143"/>
      <c r="DCP23" s="156"/>
      <c r="DCQ23" s="143"/>
      <c r="DCR23" s="156"/>
      <c r="DCS23" s="143"/>
      <c r="DCT23" s="156"/>
      <c r="DCU23" s="143"/>
      <c r="DCV23" s="156"/>
      <c r="DCW23" s="143"/>
      <c r="DCX23" s="156"/>
      <c r="DCY23" s="143"/>
      <c r="DCZ23" s="156"/>
      <c r="DDA23" s="143"/>
      <c r="DDB23" s="156"/>
      <c r="DDC23" s="143"/>
      <c r="DDD23" s="156"/>
      <c r="DDE23" s="143"/>
      <c r="DDF23" s="156"/>
      <c r="DDG23" s="143"/>
      <c r="DDH23" s="156"/>
      <c r="DDI23" s="143"/>
      <c r="DDJ23" s="156"/>
      <c r="DDK23" s="143"/>
      <c r="DDL23" s="156"/>
      <c r="DDM23" s="143"/>
      <c r="DDN23" s="156"/>
      <c r="DDO23" s="143"/>
      <c r="DDP23" s="156"/>
      <c r="DDQ23" s="143"/>
      <c r="DDR23" s="156"/>
      <c r="DDS23" s="143"/>
      <c r="DDT23" s="156"/>
      <c r="DDU23" s="143"/>
      <c r="DDV23" s="156"/>
      <c r="DDW23" s="143"/>
      <c r="DDX23" s="156"/>
      <c r="DDY23" s="143"/>
      <c r="DDZ23" s="156"/>
      <c r="DEA23" s="143"/>
      <c r="DEB23" s="156"/>
      <c r="DEC23" s="143"/>
      <c r="DED23" s="156"/>
      <c r="DEE23" s="143"/>
      <c r="DEF23" s="156"/>
      <c r="DEG23" s="143"/>
      <c r="DEH23" s="156"/>
      <c r="DEI23" s="143"/>
      <c r="DEJ23" s="156"/>
      <c r="DEK23" s="143"/>
      <c r="DEL23" s="156"/>
      <c r="DEM23" s="143"/>
      <c r="DEN23" s="156"/>
      <c r="DEO23" s="143"/>
      <c r="DEP23" s="156"/>
      <c r="DEQ23" s="143"/>
      <c r="DER23" s="156"/>
      <c r="DES23" s="143"/>
      <c r="DET23" s="156"/>
      <c r="DEU23" s="143"/>
      <c r="DEV23" s="156"/>
      <c r="DEW23" s="143"/>
      <c r="DEX23" s="156"/>
      <c r="DEY23" s="143"/>
      <c r="DEZ23" s="156"/>
      <c r="DFA23" s="143"/>
      <c r="DFB23" s="156"/>
      <c r="DFC23" s="143"/>
      <c r="DFD23" s="156"/>
      <c r="DFE23" s="143"/>
      <c r="DFF23" s="156"/>
      <c r="DFG23" s="143"/>
      <c r="DFH23" s="156"/>
      <c r="DFI23" s="143"/>
      <c r="DFJ23" s="156"/>
      <c r="DFK23" s="143"/>
      <c r="DFL23" s="156"/>
      <c r="DFM23" s="143"/>
      <c r="DFN23" s="156"/>
      <c r="DFO23" s="143"/>
      <c r="DFP23" s="156"/>
      <c r="DFQ23" s="143"/>
      <c r="DFR23" s="156"/>
      <c r="DFS23" s="143"/>
      <c r="DFT23" s="156"/>
      <c r="DFU23" s="143"/>
      <c r="DFV23" s="156"/>
      <c r="DFW23" s="143"/>
      <c r="DFX23" s="156"/>
      <c r="DFY23" s="143"/>
      <c r="DFZ23" s="156"/>
      <c r="DGA23" s="143"/>
      <c r="DGB23" s="156"/>
      <c r="DGC23" s="143"/>
      <c r="DGD23" s="156"/>
      <c r="DGE23" s="143"/>
      <c r="DGF23" s="156"/>
      <c r="DGG23" s="143"/>
      <c r="DGH23" s="156"/>
      <c r="DGI23" s="143"/>
      <c r="DGJ23" s="156"/>
      <c r="DGK23" s="143"/>
      <c r="DGL23" s="156"/>
      <c r="DGM23" s="143"/>
      <c r="DGN23" s="156"/>
      <c r="DGO23" s="143"/>
      <c r="DGP23" s="156"/>
      <c r="DGQ23" s="143"/>
      <c r="DGR23" s="156"/>
      <c r="DGS23" s="143"/>
      <c r="DGT23" s="156"/>
      <c r="DGU23" s="143"/>
      <c r="DGV23" s="156"/>
      <c r="DGW23" s="143"/>
      <c r="DGX23" s="156"/>
      <c r="DGY23" s="143"/>
      <c r="DGZ23" s="156"/>
      <c r="DHA23" s="143"/>
      <c r="DHB23" s="156"/>
      <c r="DHC23" s="143"/>
      <c r="DHD23" s="156"/>
      <c r="DHE23" s="143"/>
      <c r="DHF23" s="156"/>
      <c r="DHG23" s="143"/>
      <c r="DHH23" s="156"/>
      <c r="DHI23" s="143"/>
      <c r="DHJ23" s="156"/>
      <c r="DHK23" s="143"/>
      <c r="DHL23" s="156"/>
      <c r="DHM23" s="143"/>
      <c r="DHN23" s="156"/>
      <c r="DHO23" s="143"/>
      <c r="DHP23" s="156"/>
      <c r="DHQ23" s="143"/>
      <c r="DHR23" s="156"/>
      <c r="DHS23" s="143"/>
      <c r="DHT23" s="156"/>
      <c r="DHU23" s="143"/>
      <c r="DHV23" s="156"/>
      <c r="DHW23" s="143"/>
      <c r="DHX23" s="156"/>
      <c r="DHY23" s="143"/>
      <c r="DHZ23" s="156"/>
      <c r="DIA23" s="143"/>
      <c r="DIB23" s="156"/>
      <c r="DIC23" s="143"/>
      <c r="DID23" s="156"/>
      <c r="DIE23" s="143"/>
      <c r="DIF23" s="156"/>
      <c r="DIG23" s="143"/>
      <c r="DIH23" s="156"/>
      <c r="DII23" s="143"/>
      <c r="DIJ23" s="156"/>
      <c r="DIK23" s="143"/>
      <c r="DIL23" s="156"/>
      <c r="DIM23" s="143"/>
      <c r="DIN23" s="156"/>
      <c r="DIO23" s="143"/>
      <c r="DIP23" s="156"/>
      <c r="DIQ23" s="143"/>
      <c r="DIR23" s="156"/>
      <c r="DIS23" s="143"/>
      <c r="DIT23" s="156"/>
      <c r="DIU23" s="143"/>
      <c r="DIV23" s="156"/>
      <c r="DIW23" s="143"/>
      <c r="DIX23" s="156"/>
      <c r="DIY23" s="143"/>
      <c r="DIZ23" s="156"/>
      <c r="DJA23" s="143"/>
      <c r="DJB23" s="156"/>
      <c r="DJC23" s="143"/>
      <c r="DJD23" s="156"/>
      <c r="DJE23" s="143"/>
      <c r="DJF23" s="156"/>
      <c r="DJG23" s="143"/>
      <c r="DJH23" s="156"/>
      <c r="DJI23" s="143"/>
      <c r="DJJ23" s="156"/>
      <c r="DJK23" s="143"/>
      <c r="DJL23" s="156"/>
      <c r="DJM23" s="143"/>
      <c r="DJN23" s="156"/>
      <c r="DJO23" s="143"/>
      <c r="DJP23" s="156"/>
      <c r="DJQ23" s="143"/>
      <c r="DJR23" s="156"/>
      <c r="DJS23" s="143"/>
      <c r="DJT23" s="156"/>
      <c r="DJU23" s="143"/>
      <c r="DJV23" s="156"/>
      <c r="DJW23" s="143"/>
      <c r="DJX23" s="156"/>
      <c r="DJY23" s="143"/>
      <c r="DJZ23" s="156"/>
      <c r="DKA23" s="143"/>
      <c r="DKB23" s="156"/>
      <c r="DKC23" s="143"/>
      <c r="DKD23" s="156"/>
      <c r="DKE23" s="143"/>
      <c r="DKF23" s="156"/>
      <c r="DKG23" s="143"/>
      <c r="DKH23" s="156"/>
      <c r="DKI23" s="143"/>
      <c r="DKJ23" s="156"/>
      <c r="DKK23" s="143"/>
      <c r="DKL23" s="156"/>
      <c r="DKM23" s="143"/>
      <c r="DKN23" s="156"/>
      <c r="DKO23" s="143"/>
      <c r="DKP23" s="156"/>
      <c r="DKQ23" s="143"/>
      <c r="DKR23" s="156"/>
      <c r="DKS23" s="143"/>
      <c r="DKT23" s="156"/>
      <c r="DKU23" s="143"/>
      <c r="DKV23" s="156"/>
      <c r="DKW23" s="143"/>
      <c r="DKX23" s="156"/>
      <c r="DKY23" s="143"/>
      <c r="DKZ23" s="156"/>
      <c r="DLA23" s="143"/>
      <c r="DLB23" s="156"/>
      <c r="DLC23" s="143"/>
      <c r="DLD23" s="156"/>
      <c r="DLE23" s="143"/>
      <c r="DLF23" s="156"/>
      <c r="DLG23" s="143"/>
      <c r="DLH23" s="156"/>
      <c r="DLI23" s="143"/>
      <c r="DLJ23" s="156"/>
      <c r="DLK23" s="143"/>
      <c r="DLL23" s="156"/>
      <c r="DLM23" s="143"/>
      <c r="DLN23" s="156"/>
      <c r="DLO23" s="143"/>
      <c r="DLP23" s="156"/>
      <c r="DLQ23" s="143"/>
      <c r="DLR23" s="156"/>
      <c r="DLS23" s="143"/>
      <c r="DLT23" s="156"/>
      <c r="DLU23" s="143"/>
      <c r="DLV23" s="156"/>
      <c r="DLW23" s="143"/>
      <c r="DLX23" s="156"/>
      <c r="DLY23" s="143"/>
      <c r="DLZ23" s="156"/>
      <c r="DMA23" s="143"/>
      <c r="DMB23" s="156"/>
      <c r="DMC23" s="143"/>
      <c r="DMD23" s="156"/>
      <c r="DME23" s="143"/>
      <c r="DMF23" s="156"/>
      <c r="DMG23" s="143"/>
      <c r="DMH23" s="156"/>
      <c r="DMI23" s="143"/>
      <c r="DMJ23" s="156"/>
      <c r="DMK23" s="143"/>
      <c r="DML23" s="156"/>
      <c r="DMM23" s="143"/>
      <c r="DMN23" s="156"/>
      <c r="DMO23" s="143"/>
      <c r="DMP23" s="156"/>
      <c r="DMQ23" s="143"/>
      <c r="DMR23" s="156"/>
      <c r="DMS23" s="143"/>
      <c r="DMT23" s="156"/>
      <c r="DMU23" s="143"/>
      <c r="DMV23" s="156"/>
      <c r="DMW23" s="143"/>
      <c r="DMX23" s="156"/>
      <c r="DMY23" s="143"/>
      <c r="DMZ23" s="156"/>
      <c r="DNA23" s="143"/>
      <c r="DNB23" s="156"/>
      <c r="DNC23" s="143"/>
      <c r="DND23" s="156"/>
      <c r="DNE23" s="143"/>
      <c r="DNF23" s="156"/>
      <c r="DNG23" s="143"/>
      <c r="DNH23" s="156"/>
      <c r="DNI23" s="143"/>
      <c r="DNJ23" s="156"/>
      <c r="DNK23" s="143"/>
      <c r="DNL23" s="156"/>
      <c r="DNM23" s="143"/>
      <c r="DNN23" s="156"/>
      <c r="DNO23" s="143"/>
      <c r="DNP23" s="156"/>
      <c r="DNQ23" s="143"/>
      <c r="DNR23" s="156"/>
      <c r="DNS23" s="143"/>
      <c r="DNT23" s="156"/>
      <c r="DNU23" s="143"/>
      <c r="DNV23" s="156"/>
      <c r="DNW23" s="143"/>
      <c r="DNX23" s="156"/>
      <c r="DNY23" s="143"/>
      <c r="DNZ23" s="156"/>
      <c r="DOA23" s="143"/>
      <c r="DOB23" s="156"/>
      <c r="DOC23" s="143"/>
      <c r="DOD23" s="156"/>
      <c r="DOE23" s="143"/>
      <c r="DOF23" s="156"/>
      <c r="DOG23" s="143"/>
      <c r="DOH23" s="156"/>
      <c r="DOI23" s="143"/>
      <c r="DOJ23" s="156"/>
      <c r="DOK23" s="143"/>
      <c r="DOL23" s="156"/>
      <c r="DOM23" s="143"/>
      <c r="DON23" s="156"/>
      <c r="DOO23" s="143"/>
      <c r="DOP23" s="156"/>
      <c r="DOQ23" s="143"/>
      <c r="DOR23" s="156"/>
      <c r="DOS23" s="143"/>
      <c r="DOT23" s="156"/>
      <c r="DOU23" s="143"/>
      <c r="DOV23" s="156"/>
      <c r="DOW23" s="143"/>
      <c r="DOX23" s="156"/>
      <c r="DOY23" s="143"/>
      <c r="DOZ23" s="156"/>
      <c r="DPA23" s="143"/>
      <c r="DPB23" s="156"/>
      <c r="DPC23" s="143"/>
      <c r="DPD23" s="156"/>
      <c r="DPE23" s="143"/>
      <c r="DPF23" s="156"/>
      <c r="DPG23" s="143"/>
      <c r="DPH23" s="156"/>
      <c r="DPI23" s="143"/>
      <c r="DPJ23" s="156"/>
      <c r="DPK23" s="143"/>
      <c r="DPL23" s="156"/>
      <c r="DPM23" s="143"/>
      <c r="DPN23" s="156"/>
      <c r="DPO23" s="143"/>
      <c r="DPP23" s="156"/>
      <c r="DPQ23" s="143"/>
      <c r="DPR23" s="156"/>
      <c r="DPS23" s="143"/>
      <c r="DPT23" s="156"/>
      <c r="DPU23" s="143"/>
      <c r="DPV23" s="156"/>
      <c r="DPW23" s="143"/>
      <c r="DPX23" s="156"/>
      <c r="DPY23" s="143"/>
      <c r="DPZ23" s="156"/>
      <c r="DQA23" s="143"/>
      <c r="DQB23" s="156"/>
      <c r="DQC23" s="143"/>
      <c r="DQD23" s="156"/>
      <c r="DQE23" s="143"/>
      <c r="DQF23" s="156"/>
      <c r="DQG23" s="143"/>
      <c r="DQH23" s="156"/>
      <c r="DQI23" s="143"/>
      <c r="DQJ23" s="156"/>
      <c r="DQK23" s="143"/>
      <c r="DQL23" s="156"/>
      <c r="DQM23" s="143"/>
      <c r="DQN23" s="156"/>
      <c r="DQO23" s="143"/>
      <c r="DQP23" s="156"/>
      <c r="DQQ23" s="143"/>
      <c r="DQR23" s="156"/>
      <c r="DQS23" s="143"/>
      <c r="DQT23" s="156"/>
      <c r="DQU23" s="143"/>
      <c r="DQV23" s="156"/>
      <c r="DQW23" s="143"/>
      <c r="DQX23" s="156"/>
      <c r="DQY23" s="143"/>
      <c r="DQZ23" s="156"/>
      <c r="DRA23" s="143"/>
      <c r="DRB23" s="156"/>
      <c r="DRC23" s="143"/>
      <c r="DRD23" s="156"/>
      <c r="DRE23" s="143"/>
      <c r="DRF23" s="156"/>
      <c r="DRG23" s="143"/>
      <c r="DRH23" s="156"/>
      <c r="DRI23" s="143"/>
      <c r="DRJ23" s="156"/>
      <c r="DRK23" s="143"/>
      <c r="DRL23" s="156"/>
      <c r="DRM23" s="143"/>
      <c r="DRN23" s="156"/>
      <c r="DRO23" s="143"/>
      <c r="DRP23" s="156"/>
      <c r="DRQ23" s="143"/>
      <c r="DRR23" s="156"/>
      <c r="DRS23" s="143"/>
      <c r="DRT23" s="156"/>
      <c r="DRU23" s="143"/>
      <c r="DRV23" s="156"/>
      <c r="DRW23" s="143"/>
      <c r="DRX23" s="156"/>
      <c r="DRY23" s="143"/>
      <c r="DRZ23" s="156"/>
      <c r="DSA23" s="143"/>
      <c r="DSB23" s="156"/>
      <c r="DSC23" s="143"/>
      <c r="DSD23" s="156"/>
      <c r="DSE23" s="143"/>
      <c r="DSF23" s="156"/>
      <c r="DSG23" s="143"/>
      <c r="DSH23" s="156"/>
      <c r="DSI23" s="143"/>
      <c r="DSJ23" s="156"/>
      <c r="DSK23" s="143"/>
      <c r="DSL23" s="156"/>
      <c r="DSM23" s="143"/>
      <c r="DSN23" s="156"/>
      <c r="DSO23" s="143"/>
      <c r="DSP23" s="156"/>
      <c r="DSQ23" s="143"/>
      <c r="DSR23" s="156"/>
      <c r="DSS23" s="143"/>
      <c r="DST23" s="156"/>
      <c r="DSU23" s="143"/>
      <c r="DSV23" s="156"/>
      <c r="DSW23" s="143"/>
      <c r="DSX23" s="156"/>
      <c r="DSY23" s="143"/>
      <c r="DSZ23" s="156"/>
      <c r="DTA23" s="143"/>
      <c r="DTB23" s="156"/>
      <c r="DTC23" s="143"/>
      <c r="DTD23" s="156"/>
      <c r="DTE23" s="143"/>
      <c r="DTF23" s="156"/>
      <c r="DTG23" s="143"/>
      <c r="DTH23" s="156"/>
      <c r="DTI23" s="143"/>
      <c r="DTJ23" s="156"/>
      <c r="DTK23" s="143"/>
      <c r="DTL23" s="156"/>
      <c r="DTM23" s="143"/>
      <c r="DTN23" s="156"/>
      <c r="DTO23" s="143"/>
      <c r="DTP23" s="156"/>
      <c r="DTQ23" s="143"/>
      <c r="DTR23" s="156"/>
      <c r="DTS23" s="143"/>
      <c r="DTT23" s="156"/>
      <c r="DTU23" s="143"/>
      <c r="DTV23" s="156"/>
      <c r="DTW23" s="143"/>
      <c r="DTX23" s="156"/>
      <c r="DTY23" s="143"/>
      <c r="DTZ23" s="156"/>
      <c r="DUA23" s="143"/>
      <c r="DUB23" s="156"/>
      <c r="DUC23" s="143"/>
      <c r="DUD23" s="156"/>
      <c r="DUE23" s="143"/>
      <c r="DUF23" s="156"/>
      <c r="DUG23" s="143"/>
      <c r="DUH23" s="156"/>
      <c r="DUI23" s="143"/>
      <c r="DUJ23" s="156"/>
      <c r="DUK23" s="143"/>
      <c r="DUL23" s="156"/>
      <c r="DUM23" s="143"/>
      <c r="DUN23" s="156"/>
      <c r="DUO23" s="143"/>
      <c r="DUP23" s="156"/>
      <c r="DUQ23" s="143"/>
      <c r="DUR23" s="156"/>
      <c r="DUS23" s="143"/>
      <c r="DUT23" s="156"/>
      <c r="DUU23" s="143"/>
      <c r="DUV23" s="156"/>
      <c r="DUW23" s="143"/>
      <c r="DUX23" s="156"/>
      <c r="DUY23" s="143"/>
      <c r="DUZ23" s="156"/>
      <c r="DVA23" s="143"/>
      <c r="DVB23" s="156"/>
      <c r="DVC23" s="143"/>
      <c r="DVD23" s="156"/>
      <c r="DVE23" s="143"/>
      <c r="DVF23" s="156"/>
      <c r="DVG23" s="143"/>
      <c r="DVH23" s="156"/>
      <c r="DVI23" s="143"/>
      <c r="DVJ23" s="156"/>
      <c r="DVK23" s="143"/>
      <c r="DVL23" s="156"/>
      <c r="DVM23" s="143"/>
      <c r="DVN23" s="156"/>
      <c r="DVO23" s="143"/>
      <c r="DVP23" s="156"/>
      <c r="DVQ23" s="143"/>
      <c r="DVR23" s="156"/>
      <c r="DVS23" s="143"/>
      <c r="DVT23" s="156"/>
      <c r="DVU23" s="143"/>
      <c r="DVV23" s="156"/>
      <c r="DVW23" s="143"/>
      <c r="DVX23" s="156"/>
      <c r="DVY23" s="143"/>
      <c r="DVZ23" s="156"/>
      <c r="DWA23" s="143"/>
      <c r="DWB23" s="156"/>
      <c r="DWC23" s="143"/>
      <c r="DWD23" s="156"/>
      <c r="DWE23" s="143"/>
      <c r="DWF23" s="156"/>
      <c r="DWG23" s="143"/>
      <c r="DWH23" s="156"/>
      <c r="DWI23" s="143"/>
      <c r="DWJ23" s="156"/>
      <c r="DWK23" s="143"/>
      <c r="DWL23" s="156"/>
      <c r="DWM23" s="143"/>
      <c r="DWN23" s="156"/>
      <c r="DWO23" s="143"/>
      <c r="DWP23" s="156"/>
      <c r="DWQ23" s="143"/>
      <c r="DWR23" s="156"/>
      <c r="DWS23" s="143"/>
      <c r="DWT23" s="156"/>
      <c r="DWU23" s="143"/>
      <c r="DWV23" s="156"/>
      <c r="DWW23" s="143"/>
      <c r="DWX23" s="156"/>
      <c r="DWY23" s="143"/>
      <c r="DWZ23" s="156"/>
      <c r="DXA23" s="143"/>
      <c r="DXB23" s="156"/>
      <c r="DXC23" s="143"/>
      <c r="DXD23" s="156"/>
      <c r="DXE23" s="143"/>
      <c r="DXF23" s="156"/>
      <c r="DXG23" s="143"/>
      <c r="DXH23" s="156"/>
      <c r="DXI23" s="143"/>
      <c r="DXJ23" s="156"/>
      <c r="DXK23" s="143"/>
      <c r="DXL23" s="156"/>
      <c r="DXM23" s="143"/>
      <c r="DXN23" s="156"/>
      <c r="DXO23" s="143"/>
      <c r="DXP23" s="156"/>
      <c r="DXQ23" s="143"/>
      <c r="DXR23" s="156"/>
      <c r="DXS23" s="143"/>
      <c r="DXT23" s="156"/>
      <c r="DXU23" s="143"/>
      <c r="DXV23" s="156"/>
      <c r="DXW23" s="143"/>
      <c r="DXX23" s="156"/>
      <c r="DXY23" s="143"/>
      <c r="DXZ23" s="156"/>
      <c r="DYA23" s="143"/>
      <c r="DYB23" s="156"/>
      <c r="DYC23" s="143"/>
      <c r="DYD23" s="156"/>
      <c r="DYE23" s="143"/>
      <c r="DYF23" s="156"/>
      <c r="DYG23" s="143"/>
      <c r="DYH23" s="156"/>
      <c r="DYI23" s="143"/>
      <c r="DYJ23" s="156"/>
      <c r="DYK23" s="143"/>
      <c r="DYL23" s="156"/>
      <c r="DYM23" s="143"/>
      <c r="DYN23" s="156"/>
      <c r="DYO23" s="143"/>
      <c r="DYP23" s="156"/>
      <c r="DYQ23" s="143"/>
      <c r="DYR23" s="156"/>
      <c r="DYS23" s="143"/>
      <c r="DYT23" s="156"/>
      <c r="DYU23" s="143"/>
      <c r="DYV23" s="156"/>
      <c r="DYW23" s="143"/>
      <c r="DYX23" s="156"/>
      <c r="DYY23" s="143"/>
      <c r="DYZ23" s="156"/>
      <c r="DZA23" s="143"/>
      <c r="DZB23" s="156"/>
      <c r="DZC23" s="143"/>
      <c r="DZD23" s="156"/>
      <c r="DZE23" s="143"/>
      <c r="DZF23" s="156"/>
      <c r="DZG23" s="143"/>
      <c r="DZH23" s="156"/>
      <c r="DZI23" s="143"/>
      <c r="DZJ23" s="156"/>
      <c r="DZK23" s="143"/>
      <c r="DZL23" s="156"/>
      <c r="DZM23" s="143"/>
      <c r="DZN23" s="156"/>
      <c r="DZO23" s="143"/>
      <c r="DZP23" s="156"/>
      <c r="DZQ23" s="143"/>
      <c r="DZR23" s="156"/>
      <c r="DZS23" s="143"/>
      <c r="DZT23" s="156"/>
      <c r="DZU23" s="143"/>
      <c r="DZV23" s="156"/>
      <c r="DZW23" s="143"/>
      <c r="DZX23" s="156"/>
      <c r="DZY23" s="143"/>
      <c r="DZZ23" s="156"/>
      <c r="EAA23" s="143"/>
      <c r="EAB23" s="156"/>
      <c r="EAC23" s="143"/>
      <c r="EAD23" s="156"/>
      <c r="EAE23" s="143"/>
      <c r="EAF23" s="156"/>
      <c r="EAG23" s="143"/>
      <c r="EAH23" s="156"/>
      <c r="EAI23" s="143"/>
      <c r="EAJ23" s="156"/>
      <c r="EAK23" s="143"/>
      <c r="EAL23" s="156"/>
      <c r="EAM23" s="143"/>
      <c r="EAN23" s="156"/>
      <c r="EAO23" s="143"/>
      <c r="EAP23" s="156"/>
      <c r="EAQ23" s="143"/>
      <c r="EAR23" s="156"/>
      <c r="EAS23" s="143"/>
      <c r="EAT23" s="156"/>
      <c r="EAU23" s="143"/>
      <c r="EAV23" s="156"/>
      <c r="EAW23" s="143"/>
      <c r="EAX23" s="156"/>
      <c r="EAY23" s="143"/>
      <c r="EAZ23" s="156"/>
      <c r="EBA23" s="143"/>
      <c r="EBB23" s="156"/>
      <c r="EBC23" s="143"/>
      <c r="EBD23" s="156"/>
      <c r="EBE23" s="143"/>
      <c r="EBF23" s="156"/>
      <c r="EBG23" s="143"/>
      <c r="EBH23" s="156"/>
      <c r="EBI23" s="143"/>
      <c r="EBJ23" s="156"/>
      <c r="EBK23" s="143"/>
      <c r="EBL23" s="156"/>
      <c r="EBM23" s="143"/>
      <c r="EBN23" s="156"/>
      <c r="EBO23" s="143"/>
      <c r="EBP23" s="156"/>
      <c r="EBQ23" s="143"/>
      <c r="EBR23" s="156"/>
      <c r="EBS23" s="143"/>
      <c r="EBT23" s="156"/>
      <c r="EBU23" s="143"/>
      <c r="EBV23" s="156"/>
      <c r="EBW23" s="143"/>
      <c r="EBX23" s="156"/>
      <c r="EBY23" s="143"/>
      <c r="EBZ23" s="156"/>
      <c r="ECA23" s="143"/>
      <c r="ECB23" s="156"/>
      <c r="ECC23" s="143"/>
      <c r="ECD23" s="156"/>
      <c r="ECE23" s="143"/>
      <c r="ECF23" s="156"/>
      <c r="ECG23" s="143"/>
      <c r="ECH23" s="156"/>
      <c r="ECI23" s="143"/>
      <c r="ECJ23" s="156"/>
      <c r="ECK23" s="143"/>
      <c r="ECL23" s="156"/>
      <c r="ECM23" s="143"/>
      <c r="ECN23" s="156"/>
      <c r="ECO23" s="143"/>
      <c r="ECP23" s="156"/>
      <c r="ECQ23" s="143"/>
      <c r="ECR23" s="156"/>
      <c r="ECS23" s="143"/>
      <c r="ECT23" s="156"/>
      <c r="ECU23" s="143"/>
      <c r="ECV23" s="156"/>
      <c r="ECW23" s="143"/>
      <c r="ECX23" s="156"/>
      <c r="ECY23" s="143"/>
      <c r="ECZ23" s="156"/>
      <c r="EDA23" s="143"/>
      <c r="EDB23" s="156"/>
      <c r="EDC23" s="143"/>
      <c r="EDD23" s="156"/>
      <c r="EDE23" s="143"/>
      <c r="EDF23" s="156"/>
      <c r="EDG23" s="143"/>
      <c r="EDH23" s="156"/>
      <c r="EDI23" s="143"/>
      <c r="EDJ23" s="156"/>
      <c r="EDK23" s="143"/>
      <c r="EDL23" s="156"/>
      <c r="EDM23" s="143"/>
      <c r="EDN23" s="156"/>
      <c r="EDO23" s="143"/>
      <c r="EDP23" s="156"/>
      <c r="EDQ23" s="143"/>
      <c r="EDR23" s="156"/>
      <c r="EDS23" s="143"/>
      <c r="EDT23" s="156"/>
      <c r="EDU23" s="143"/>
      <c r="EDV23" s="156"/>
      <c r="EDW23" s="143"/>
      <c r="EDX23" s="156"/>
      <c r="EDY23" s="143"/>
      <c r="EDZ23" s="156"/>
      <c r="EEA23" s="143"/>
      <c r="EEB23" s="156"/>
      <c r="EEC23" s="143"/>
      <c r="EED23" s="156"/>
      <c r="EEE23" s="143"/>
      <c r="EEF23" s="156"/>
      <c r="EEG23" s="143"/>
      <c r="EEH23" s="156"/>
      <c r="EEI23" s="143"/>
      <c r="EEJ23" s="156"/>
      <c r="EEK23" s="143"/>
      <c r="EEL23" s="156"/>
      <c r="EEM23" s="143"/>
      <c r="EEN23" s="156"/>
      <c r="EEO23" s="143"/>
      <c r="EEP23" s="156"/>
      <c r="EEQ23" s="143"/>
      <c r="EER23" s="156"/>
      <c r="EES23" s="143"/>
      <c r="EET23" s="156"/>
      <c r="EEU23" s="143"/>
      <c r="EEV23" s="156"/>
      <c r="EEW23" s="143"/>
      <c r="EEX23" s="156"/>
      <c r="EEY23" s="143"/>
      <c r="EEZ23" s="156"/>
      <c r="EFA23" s="143"/>
      <c r="EFB23" s="156"/>
      <c r="EFC23" s="143"/>
      <c r="EFD23" s="156"/>
      <c r="EFE23" s="143"/>
      <c r="EFF23" s="156"/>
      <c r="EFG23" s="143"/>
      <c r="EFH23" s="156"/>
      <c r="EFI23" s="143"/>
      <c r="EFJ23" s="156"/>
      <c r="EFK23" s="143"/>
      <c r="EFL23" s="156"/>
      <c r="EFM23" s="143"/>
      <c r="EFN23" s="156"/>
      <c r="EFO23" s="143"/>
      <c r="EFP23" s="156"/>
      <c r="EFQ23" s="143"/>
      <c r="EFR23" s="156"/>
      <c r="EFS23" s="143"/>
      <c r="EFT23" s="156"/>
      <c r="EFU23" s="143"/>
      <c r="EFV23" s="156"/>
      <c r="EFW23" s="143"/>
      <c r="EFX23" s="156"/>
      <c r="EFY23" s="143"/>
      <c r="EFZ23" s="156"/>
      <c r="EGA23" s="143"/>
      <c r="EGB23" s="156"/>
      <c r="EGC23" s="143"/>
      <c r="EGD23" s="156"/>
      <c r="EGE23" s="143"/>
      <c r="EGF23" s="156"/>
      <c r="EGG23" s="143"/>
      <c r="EGH23" s="156"/>
      <c r="EGI23" s="143"/>
      <c r="EGJ23" s="156"/>
      <c r="EGK23" s="143"/>
      <c r="EGL23" s="156"/>
      <c r="EGM23" s="143"/>
      <c r="EGN23" s="156"/>
      <c r="EGO23" s="143"/>
      <c r="EGP23" s="156"/>
      <c r="EGQ23" s="143"/>
      <c r="EGR23" s="156"/>
      <c r="EGS23" s="143"/>
      <c r="EGT23" s="156"/>
      <c r="EGU23" s="143"/>
      <c r="EGV23" s="156"/>
      <c r="EGW23" s="143"/>
      <c r="EGX23" s="156"/>
      <c r="EGY23" s="143"/>
      <c r="EGZ23" s="156"/>
      <c r="EHA23" s="143"/>
      <c r="EHB23" s="156"/>
      <c r="EHC23" s="143"/>
      <c r="EHD23" s="156"/>
      <c r="EHE23" s="143"/>
      <c r="EHF23" s="156"/>
      <c r="EHG23" s="143"/>
      <c r="EHH23" s="156"/>
      <c r="EHI23" s="143"/>
      <c r="EHJ23" s="156"/>
      <c r="EHK23" s="143"/>
      <c r="EHL23" s="156"/>
      <c r="EHM23" s="143"/>
      <c r="EHN23" s="156"/>
      <c r="EHO23" s="143"/>
      <c r="EHP23" s="156"/>
      <c r="EHQ23" s="143"/>
      <c r="EHR23" s="156"/>
      <c r="EHS23" s="143"/>
      <c r="EHT23" s="156"/>
      <c r="EHU23" s="143"/>
      <c r="EHV23" s="156"/>
      <c r="EHW23" s="143"/>
      <c r="EHX23" s="156"/>
      <c r="EHY23" s="143"/>
      <c r="EHZ23" s="156"/>
      <c r="EIA23" s="143"/>
      <c r="EIB23" s="156"/>
      <c r="EIC23" s="143"/>
      <c r="EID23" s="156"/>
      <c r="EIE23" s="143"/>
      <c r="EIF23" s="156"/>
      <c r="EIG23" s="143"/>
      <c r="EIH23" s="156"/>
      <c r="EII23" s="143"/>
      <c r="EIJ23" s="156"/>
      <c r="EIK23" s="143"/>
      <c r="EIL23" s="156"/>
      <c r="EIM23" s="143"/>
      <c r="EIN23" s="156"/>
      <c r="EIO23" s="143"/>
      <c r="EIP23" s="156"/>
      <c r="EIQ23" s="143"/>
      <c r="EIR23" s="156"/>
      <c r="EIS23" s="143"/>
      <c r="EIT23" s="156"/>
      <c r="EIU23" s="143"/>
      <c r="EIV23" s="156"/>
      <c r="EIW23" s="143"/>
      <c r="EIX23" s="156"/>
      <c r="EIY23" s="143"/>
      <c r="EIZ23" s="156"/>
      <c r="EJA23" s="143"/>
      <c r="EJB23" s="156"/>
      <c r="EJC23" s="143"/>
      <c r="EJD23" s="156"/>
      <c r="EJE23" s="143"/>
      <c r="EJF23" s="156"/>
      <c r="EJG23" s="143"/>
      <c r="EJH23" s="156"/>
      <c r="EJI23" s="143"/>
      <c r="EJJ23" s="156"/>
      <c r="EJK23" s="143"/>
      <c r="EJL23" s="156"/>
      <c r="EJM23" s="143"/>
      <c r="EJN23" s="156"/>
      <c r="EJO23" s="143"/>
      <c r="EJP23" s="156"/>
      <c r="EJQ23" s="143"/>
      <c r="EJR23" s="156"/>
      <c r="EJS23" s="143"/>
      <c r="EJT23" s="156"/>
      <c r="EJU23" s="143"/>
      <c r="EJV23" s="156"/>
      <c r="EJW23" s="143"/>
      <c r="EJX23" s="156"/>
      <c r="EJY23" s="143"/>
      <c r="EJZ23" s="156"/>
      <c r="EKA23" s="143"/>
      <c r="EKB23" s="156"/>
      <c r="EKC23" s="143"/>
      <c r="EKD23" s="156"/>
      <c r="EKE23" s="143"/>
      <c r="EKF23" s="156"/>
      <c r="EKG23" s="143"/>
      <c r="EKH23" s="156"/>
      <c r="EKI23" s="143"/>
      <c r="EKJ23" s="156"/>
      <c r="EKK23" s="143"/>
      <c r="EKL23" s="156"/>
      <c r="EKM23" s="143"/>
      <c r="EKN23" s="156"/>
      <c r="EKO23" s="143"/>
      <c r="EKP23" s="156"/>
      <c r="EKQ23" s="143"/>
      <c r="EKR23" s="156"/>
      <c r="EKS23" s="143"/>
      <c r="EKT23" s="156"/>
      <c r="EKU23" s="143"/>
      <c r="EKV23" s="156"/>
      <c r="EKW23" s="143"/>
      <c r="EKX23" s="156"/>
      <c r="EKY23" s="143"/>
      <c r="EKZ23" s="156"/>
      <c r="ELA23" s="143"/>
      <c r="ELB23" s="156"/>
      <c r="ELC23" s="143"/>
      <c r="ELD23" s="156"/>
      <c r="ELE23" s="143"/>
      <c r="ELF23" s="156"/>
      <c r="ELG23" s="143"/>
      <c r="ELH23" s="156"/>
      <c r="ELI23" s="143"/>
      <c r="ELJ23" s="156"/>
      <c r="ELK23" s="143"/>
      <c r="ELL23" s="156"/>
      <c r="ELM23" s="143"/>
      <c r="ELN23" s="156"/>
      <c r="ELO23" s="143"/>
      <c r="ELP23" s="156"/>
      <c r="ELQ23" s="143"/>
      <c r="ELR23" s="156"/>
      <c r="ELS23" s="143"/>
      <c r="ELT23" s="156"/>
      <c r="ELU23" s="143"/>
      <c r="ELV23" s="156"/>
      <c r="ELW23" s="143"/>
      <c r="ELX23" s="156"/>
      <c r="ELY23" s="143"/>
      <c r="ELZ23" s="156"/>
      <c r="EMA23" s="143"/>
      <c r="EMB23" s="156"/>
      <c r="EMC23" s="143"/>
      <c r="EMD23" s="156"/>
      <c r="EME23" s="143"/>
      <c r="EMF23" s="156"/>
      <c r="EMG23" s="143"/>
      <c r="EMH23" s="156"/>
      <c r="EMI23" s="143"/>
      <c r="EMJ23" s="156"/>
      <c r="EMK23" s="143"/>
      <c r="EML23" s="156"/>
      <c r="EMM23" s="143"/>
      <c r="EMN23" s="156"/>
      <c r="EMO23" s="143"/>
      <c r="EMP23" s="156"/>
      <c r="EMQ23" s="143"/>
      <c r="EMR23" s="156"/>
      <c r="EMS23" s="143"/>
      <c r="EMT23" s="156"/>
      <c r="EMU23" s="143"/>
      <c r="EMV23" s="156"/>
      <c r="EMW23" s="143"/>
      <c r="EMX23" s="156"/>
      <c r="EMY23" s="143"/>
      <c r="EMZ23" s="156"/>
      <c r="ENA23" s="143"/>
      <c r="ENB23" s="156"/>
      <c r="ENC23" s="143"/>
      <c r="END23" s="156"/>
      <c r="ENE23" s="143"/>
      <c r="ENF23" s="156"/>
      <c r="ENG23" s="143"/>
      <c r="ENH23" s="156"/>
      <c r="ENI23" s="143"/>
      <c r="ENJ23" s="156"/>
      <c r="ENK23" s="143"/>
      <c r="ENL23" s="156"/>
      <c r="ENM23" s="143"/>
      <c r="ENN23" s="156"/>
      <c r="ENO23" s="143"/>
      <c r="ENP23" s="156"/>
      <c r="ENQ23" s="143"/>
      <c r="ENR23" s="156"/>
      <c r="ENS23" s="143"/>
      <c r="ENT23" s="156"/>
      <c r="ENU23" s="143"/>
      <c r="ENV23" s="156"/>
      <c r="ENW23" s="143"/>
      <c r="ENX23" s="156"/>
      <c r="ENY23" s="143"/>
      <c r="ENZ23" s="156"/>
      <c r="EOA23" s="143"/>
      <c r="EOB23" s="156"/>
      <c r="EOC23" s="143"/>
      <c r="EOD23" s="156"/>
      <c r="EOE23" s="143"/>
      <c r="EOF23" s="156"/>
      <c r="EOG23" s="143"/>
      <c r="EOH23" s="156"/>
      <c r="EOI23" s="143"/>
      <c r="EOJ23" s="156"/>
      <c r="EOK23" s="143"/>
      <c r="EOL23" s="156"/>
      <c r="EOM23" s="143"/>
      <c r="EON23" s="156"/>
      <c r="EOO23" s="143"/>
      <c r="EOP23" s="156"/>
      <c r="EOQ23" s="143"/>
      <c r="EOR23" s="156"/>
      <c r="EOS23" s="143"/>
      <c r="EOT23" s="156"/>
      <c r="EOU23" s="143"/>
      <c r="EOV23" s="156"/>
      <c r="EOW23" s="143"/>
      <c r="EOX23" s="156"/>
      <c r="EOY23" s="143"/>
      <c r="EOZ23" s="156"/>
      <c r="EPA23" s="143"/>
      <c r="EPB23" s="156"/>
      <c r="EPC23" s="143"/>
      <c r="EPD23" s="156"/>
      <c r="EPE23" s="143"/>
      <c r="EPF23" s="156"/>
      <c r="EPG23" s="143"/>
      <c r="EPH23" s="156"/>
      <c r="EPI23" s="143"/>
      <c r="EPJ23" s="156"/>
      <c r="EPK23" s="143"/>
      <c r="EPL23" s="156"/>
      <c r="EPM23" s="143"/>
      <c r="EPN23" s="156"/>
      <c r="EPO23" s="143"/>
      <c r="EPP23" s="156"/>
      <c r="EPQ23" s="143"/>
      <c r="EPR23" s="156"/>
      <c r="EPS23" s="143"/>
      <c r="EPT23" s="156"/>
      <c r="EPU23" s="143"/>
      <c r="EPV23" s="156"/>
      <c r="EPW23" s="143"/>
      <c r="EPX23" s="156"/>
      <c r="EPY23" s="143"/>
      <c r="EPZ23" s="156"/>
      <c r="EQA23" s="143"/>
      <c r="EQB23" s="156"/>
      <c r="EQC23" s="143"/>
      <c r="EQD23" s="156"/>
      <c r="EQE23" s="143"/>
      <c r="EQF23" s="156"/>
      <c r="EQG23" s="143"/>
      <c r="EQH23" s="156"/>
      <c r="EQI23" s="143"/>
      <c r="EQJ23" s="156"/>
      <c r="EQK23" s="143"/>
      <c r="EQL23" s="156"/>
      <c r="EQM23" s="143"/>
      <c r="EQN23" s="156"/>
      <c r="EQO23" s="143"/>
      <c r="EQP23" s="156"/>
      <c r="EQQ23" s="143"/>
      <c r="EQR23" s="156"/>
      <c r="EQS23" s="143"/>
      <c r="EQT23" s="156"/>
      <c r="EQU23" s="143"/>
      <c r="EQV23" s="156"/>
      <c r="EQW23" s="143"/>
      <c r="EQX23" s="156"/>
      <c r="EQY23" s="143"/>
      <c r="EQZ23" s="156"/>
      <c r="ERA23" s="143"/>
      <c r="ERB23" s="156"/>
      <c r="ERC23" s="143"/>
      <c r="ERD23" s="156"/>
      <c r="ERE23" s="143"/>
      <c r="ERF23" s="156"/>
      <c r="ERG23" s="143"/>
      <c r="ERH23" s="156"/>
      <c r="ERI23" s="143"/>
      <c r="ERJ23" s="156"/>
      <c r="ERK23" s="143"/>
      <c r="ERL23" s="156"/>
      <c r="ERM23" s="143"/>
      <c r="ERN23" s="156"/>
      <c r="ERO23" s="143"/>
      <c r="ERP23" s="156"/>
      <c r="ERQ23" s="143"/>
      <c r="ERR23" s="156"/>
      <c r="ERS23" s="143"/>
      <c r="ERT23" s="156"/>
      <c r="ERU23" s="143"/>
      <c r="ERV23" s="156"/>
      <c r="ERW23" s="143"/>
      <c r="ERX23" s="156"/>
      <c r="ERY23" s="143"/>
      <c r="ERZ23" s="156"/>
      <c r="ESA23" s="143"/>
      <c r="ESB23" s="156"/>
      <c r="ESC23" s="143"/>
      <c r="ESD23" s="156"/>
      <c r="ESE23" s="143"/>
      <c r="ESF23" s="156"/>
      <c r="ESG23" s="143"/>
      <c r="ESH23" s="156"/>
      <c r="ESI23" s="143"/>
      <c r="ESJ23" s="156"/>
      <c r="ESK23" s="143"/>
      <c r="ESL23" s="156"/>
      <c r="ESM23" s="143"/>
      <c r="ESN23" s="156"/>
      <c r="ESO23" s="143"/>
      <c r="ESP23" s="156"/>
      <c r="ESQ23" s="143"/>
      <c r="ESR23" s="156"/>
      <c r="ESS23" s="143"/>
      <c r="EST23" s="156"/>
      <c r="ESU23" s="143"/>
      <c r="ESV23" s="156"/>
      <c r="ESW23" s="143"/>
      <c r="ESX23" s="156"/>
      <c r="ESY23" s="143"/>
      <c r="ESZ23" s="156"/>
      <c r="ETA23" s="143"/>
      <c r="ETB23" s="156"/>
      <c r="ETC23" s="143"/>
      <c r="ETD23" s="156"/>
      <c r="ETE23" s="143"/>
      <c r="ETF23" s="156"/>
      <c r="ETG23" s="143"/>
      <c r="ETH23" s="156"/>
      <c r="ETI23" s="143"/>
      <c r="ETJ23" s="156"/>
      <c r="ETK23" s="143"/>
      <c r="ETL23" s="156"/>
      <c r="ETM23" s="143"/>
      <c r="ETN23" s="156"/>
      <c r="ETO23" s="143"/>
      <c r="ETP23" s="156"/>
      <c r="ETQ23" s="143"/>
      <c r="ETR23" s="156"/>
      <c r="ETS23" s="143"/>
      <c r="ETT23" s="156"/>
      <c r="ETU23" s="143"/>
      <c r="ETV23" s="156"/>
      <c r="ETW23" s="143"/>
      <c r="ETX23" s="156"/>
      <c r="ETY23" s="143"/>
      <c r="ETZ23" s="156"/>
      <c r="EUA23" s="143"/>
      <c r="EUB23" s="156"/>
      <c r="EUC23" s="143"/>
      <c r="EUD23" s="156"/>
      <c r="EUE23" s="143"/>
      <c r="EUF23" s="156"/>
      <c r="EUG23" s="143"/>
      <c r="EUH23" s="156"/>
      <c r="EUI23" s="143"/>
      <c r="EUJ23" s="156"/>
      <c r="EUK23" s="143"/>
      <c r="EUL23" s="156"/>
      <c r="EUM23" s="143"/>
      <c r="EUN23" s="156"/>
      <c r="EUO23" s="143"/>
      <c r="EUP23" s="156"/>
      <c r="EUQ23" s="143"/>
      <c r="EUR23" s="156"/>
      <c r="EUS23" s="143"/>
      <c r="EUT23" s="156"/>
      <c r="EUU23" s="143"/>
      <c r="EUV23" s="156"/>
      <c r="EUW23" s="143"/>
      <c r="EUX23" s="156"/>
      <c r="EUY23" s="143"/>
      <c r="EUZ23" s="156"/>
      <c r="EVA23" s="143"/>
      <c r="EVB23" s="156"/>
      <c r="EVC23" s="143"/>
      <c r="EVD23" s="156"/>
      <c r="EVE23" s="143"/>
      <c r="EVF23" s="156"/>
      <c r="EVG23" s="143"/>
      <c r="EVH23" s="156"/>
      <c r="EVI23" s="143"/>
      <c r="EVJ23" s="156"/>
      <c r="EVK23" s="143"/>
      <c r="EVL23" s="156"/>
      <c r="EVM23" s="143"/>
      <c r="EVN23" s="156"/>
      <c r="EVO23" s="143"/>
      <c r="EVP23" s="156"/>
      <c r="EVQ23" s="143"/>
      <c r="EVR23" s="156"/>
      <c r="EVS23" s="143"/>
      <c r="EVT23" s="156"/>
      <c r="EVU23" s="143"/>
      <c r="EVV23" s="156"/>
      <c r="EVW23" s="143"/>
      <c r="EVX23" s="156"/>
      <c r="EVY23" s="143"/>
      <c r="EVZ23" s="156"/>
      <c r="EWA23" s="143"/>
      <c r="EWB23" s="156"/>
      <c r="EWC23" s="143"/>
      <c r="EWD23" s="156"/>
      <c r="EWE23" s="143"/>
      <c r="EWF23" s="156"/>
      <c r="EWG23" s="143"/>
      <c r="EWH23" s="156"/>
      <c r="EWI23" s="143"/>
      <c r="EWJ23" s="156"/>
      <c r="EWK23" s="143"/>
      <c r="EWL23" s="156"/>
      <c r="EWM23" s="143"/>
      <c r="EWN23" s="156"/>
      <c r="EWO23" s="143"/>
      <c r="EWP23" s="156"/>
      <c r="EWQ23" s="143"/>
      <c r="EWR23" s="156"/>
      <c r="EWS23" s="143"/>
      <c r="EWT23" s="156"/>
      <c r="EWU23" s="143"/>
      <c r="EWV23" s="156"/>
      <c r="EWW23" s="143"/>
      <c r="EWX23" s="156"/>
      <c r="EWY23" s="143"/>
      <c r="EWZ23" s="156"/>
      <c r="EXA23" s="143"/>
      <c r="EXB23" s="156"/>
      <c r="EXC23" s="143"/>
      <c r="EXD23" s="156"/>
      <c r="EXE23" s="143"/>
      <c r="EXF23" s="156"/>
      <c r="EXG23" s="143"/>
      <c r="EXH23" s="156"/>
      <c r="EXI23" s="143"/>
      <c r="EXJ23" s="156"/>
      <c r="EXK23" s="143"/>
      <c r="EXL23" s="156"/>
      <c r="EXM23" s="143"/>
      <c r="EXN23" s="156"/>
      <c r="EXO23" s="143"/>
      <c r="EXP23" s="156"/>
      <c r="EXQ23" s="143"/>
      <c r="EXR23" s="156"/>
      <c r="EXS23" s="143"/>
      <c r="EXT23" s="156"/>
      <c r="EXU23" s="143"/>
      <c r="EXV23" s="156"/>
      <c r="EXW23" s="143"/>
      <c r="EXX23" s="156"/>
      <c r="EXY23" s="143"/>
      <c r="EXZ23" s="156"/>
      <c r="EYA23" s="143"/>
      <c r="EYB23" s="156"/>
      <c r="EYC23" s="143"/>
      <c r="EYD23" s="156"/>
      <c r="EYE23" s="143"/>
      <c r="EYF23" s="156"/>
      <c r="EYG23" s="143"/>
      <c r="EYH23" s="156"/>
      <c r="EYI23" s="143"/>
      <c r="EYJ23" s="156"/>
      <c r="EYK23" s="143"/>
      <c r="EYL23" s="156"/>
      <c r="EYM23" s="143"/>
      <c r="EYN23" s="156"/>
      <c r="EYO23" s="143"/>
      <c r="EYP23" s="156"/>
      <c r="EYQ23" s="143"/>
      <c r="EYR23" s="156"/>
      <c r="EYS23" s="143"/>
      <c r="EYT23" s="156"/>
      <c r="EYU23" s="143"/>
      <c r="EYV23" s="156"/>
      <c r="EYW23" s="143"/>
      <c r="EYX23" s="156"/>
      <c r="EYY23" s="143"/>
      <c r="EYZ23" s="156"/>
      <c r="EZA23" s="143"/>
      <c r="EZB23" s="156"/>
      <c r="EZC23" s="143"/>
      <c r="EZD23" s="156"/>
      <c r="EZE23" s="143"/>
      <c r="EZF23" s="156"/>
      <c r="EZG23" s="143"/>
      <c r="EZH23" s="156"/>
      <c r="EZI23" s="143"/>
      <c r="EZJ23" s="156"/>
      <c r="EZK23" s="143"/>
      <c r="EZL23" s="156"/>
      <c r="EZM23" s="143"/>
      <c r="EZN23" s="156"/>
      <c r="EZO23" s="143"/>
      <c r="EZP23" s="156"/>
      <c r="EZQ23" s="143"/>
      <c r="EZR23" s="156"/>
      <c r="EZS23" s="143"/>
      <c r="EZT23" s="156"/>
      <c r="EZU23" s="143"/>
      <c r="EZV23" s="156"/>
      <c r="EZW23" s="143"/>
      <c r="EZX23" s="156"/>
      <c r="EZY23" s="143"/>
      <c r="EZZ23" s="156"/>
      <c r="FAA23" s="143"/>
      <c r="FAB23" s="156"/>
      <c r="FAC23" s="143"/>
      <c r="FAD23" s="156"/>
      <c r="FAE23" s="143"/>
      <c r="FAF23" s="156"/>
      <c r="FAG23" s="143"/>
      <c r="FAH23" s="156"/>
      <c r="FAI23" s="143"/>
      <c r="FAJ23" s="156"/>
      <c r="FAK23" s="143"/>
      <c r="FAL23" s="156"/>
      <c r="FAM23" s="143"/>
      <c r="FAN23" s="156"/>
      <c r="FAO23" s="143"/>
      <c r="FAP23" s="156"/>
      <c r="FAQ23" s="143"/>
      <c r="FAR23" s="156"/>
      <c r="FAS23" s="143"/>
      <c r="FAT23" s="156"/>
      <c r="FAU23" s="143"/>
      <c r="FAV23" s="156"/>
      <c r="FAW23" s="143"/>
      <c r="FAX23" s="156"/>
      <c r="FAY23" s="143"/>
      <c r="FAZ23" s="156"/>
      <c r="FBA23" s="143"/>
      <c r="FBB23" s="156"/>
      <c r="FBC23" s="143"/>
      <c r="FBD23" s="156"/>
      <c r="FBE23" s="143"/>
      <c r="FBF23" s="156"/>
      <c r="FBG23" s="143"/>
      <c r="FBH23" s="156"/>
      <c r="FBI23" s="143"/>
      <c r="FBJ23" s="156"/>
      <c r="FBK23" s="143"/>
      <c r="FBL23" s="156"/>
      <c r="FBM23" s="143"/>
      <c r="FBN23" s="156"/>
      <c r="FBO23" s="143"/>
      <c r="FBP23" s="156"/>
      <c r="FBQ23" s="143"/>
      <c r="FBR23" s="156"/>
      <c r="FBS23" s="143"/>
      <c r="FBT23" s="156"/>
      <c r="FBU23" s="143"/>
      <c r="FBV23" s="156"/>
      <c r="FBW23" s="143"/>
      <c r="FBX23" s="156"/>
      <c r="FBY23" s="143"/>
      <c r="FBZ23" s="156"/>
      <c r="FCA23" s="143"/>
      <c r="FCB23" s="156"/>
      <c r="FCC23" s="143"/>
      <c r="FCD23" s="156"/>
      <c r="FCE23" s="143"/>
      <c r="FCF23" s="156"/>
      <c r="FCG23" s="143"/>
      <c r="FCH23" s="156"/>
      <c r="FCI23" s="143"/>
      <c r="FCJ23" s="156"/>
      <c r="FCK23" s="143"/>
      <c r="FCL23" s="156"/>
      <c r="FCM23" s="143"/>
      <c r="FCN23" s="156"/>
      <c r="FCO23" s="143"/>
      <c r="FCP23" s="156"/>
      <c r="FCQ23" s="143"/>
      <c r="FCR23" s="156"/>
      <c r="FCS23" s="143"/>
      <c r="FCT23" s="156"/>
      <c r="FCU23" s="143"/>
      <c r="FCV23" s="156"/>
      <c r="FCW23" s="143"/>
      <c r="FCX23" s="156"/>
      <c r="FCY23" s="143"/>
      <c r="FCZ23" s="156"/>
      <c r="FDA23" s="143"/>
      <c r="FDB23" s="156"/>
      <c r="FDC23" s="143"/>
      <c r="FDD23" s="156"/>
      <c r="FDE23" s="143"/>
      <c r="FDF23" s="156"/>
      <c r="FDG23" s="143"/>
      <c r="FDH23" s="156"/>
      <c r="FDI23" s="143"/>
      <c r="FDJ23" s="156"/>
      <c r="FDK23" s="143"/>
      <c r="FDL23" s="156"/>
      <c r="FDM23" s="143"/>
      <c r="FDN23" s="156"/>
      <c r="FDO23" s="143"/>
      <c r="FDP23" s="156"/>
      <c r="FDQ23" s="143"/>
      <c r="FDR23" s="156"/>
      <c r="FDS23" s="143"/>
      <c r="FDT23" s="156"/>
      <c r="FDU23" s="143"/>
      <c r="FDV23" s="156"/>
      <c r="FDW23" s="143"/>
      <c r="FDX23" s="156"/>
      <c r="FDY23" s="143"/>
      <c r="FDZ23" s="156"/>
      <c r="FEA23" s="143"/>
      <c r="FEB23" s="156"/>
      <c r="FEC23" s="143"/>
      <c r="FED23" s="156"/>
      <c r="FEE23" s="143"/>
      <c r="FEF23" s="156"/>
      <c r="FEG23" s="143"/>
      <c r="FEH23" s="156"/>
      <c r="FEI23" s="143"/>
      <c r="FEJ23" s="156"/>
      <c r="FEK23" s="143"/>
      <c r="FEL23" s="156"/>
      <c r="FEM23" s="143"/>
      <c r="FEN23" s="156"/>
      <c r="FEO23" s="143"/>
      <c r="FEP23" s="156"/>
      <c r="FEQ23" s="143"/>
      <c r="FER23" s="156"/>
      <c r="FES23" s="143"/>
      <c r="FET23" s="156"/>
      <c r="FEU23" s="143"/>
      <c r="FEV23" s="156"/>
      <c r="FEW23" s="143"/>
      <c r="FEX23" s="156"/>
      <c r="FEY23" s="143"/>
      <c r="FEZ23" s="156"/>
      <c r="FFA23" s="143"/>
      <c r="FFB23" s="156"/>
      <c r="FFC23" s="143"/>
      <c r="FFD23" s="156"/>
      <c r="FFE23" s="143"/>
      <c r="FFF23" s="156"/>
      <c r="FFG23" s="143"/>
      <c r="FFH23" s="156"/>
      <c r="FFI23" s="143"/>
      <c r="FFJ23" s="156"/>
      <c r="FFK23" s="143"/>
      <c r="FFL23" s="156"/>
      <c r="FFM23" s="143"/>
      <c r="FFN23" s="156"/>
      <c r="FFO23" s="143"/>
      <c r="FFP23" s="156"/>
      <c r="FFQ23" s="143"/>
      <c r="FFR23" s="156"/>
      <c r="FFS23" s="143"/>
      <c r="FFT23" s="156"/>
      <c r="FFU23" s="143"/>
      <c r="FFV23" s="156"/>
      <c r="FFW23" s="143"/>
      <c r="FFX23" s="156"/>
      <c r="FFY23" s="143"/>
      <c r="FFZ23" s="156"/>
      <c r="FGA23" s="143"/>
      <c r="FGB23" s="156"/>
      <c r="FGC23" s="143"/>
      <c r="FGD23" s="156"/>
      <c r="FGE23" s="143"/>
      <c r="FGF23" s="156"/>
      <c r="FGG23" s="143"/>
      <c r="FGH23" s="156"/>
      <c r="FGI23" s="143"/>
      <c r="FGJ23" s="156"/>
      <c r="FGK23" s="143"/>
      <c r="FGL23" s="156"/>
      <c r="FGM23" s="143"/>
      <c r="FGN23" s="156"/>
      <c r="FGO23" s="143"/>
      <c r="FGP23" s="156"/>
      <c r="FGQ23" s="143"/>
      <c r="FGR23" s="156"/>
      <c r="FGS23" s="143"/>
      <c r="FGT23" s="156"/>
      <c r="FGU23" s="143"/>
      <c r="FGV23" s="156"/>
      <c r="FGW23" s="143"/>
      <c r="FGX23" s="156"/>
      <c r="FGY23" s="143"/>
      <c r="FGZ23" s="156"/>
      <c r="FHA23" s="143"/>
      <c r="FHB23" s="156"/>
      <c r="FHC23" s="143"/>
      <c r="FHD23" s="156"/>
      <c r="FHE23" s="143"/>
      <c r="FHF23" s="156"/>
      <c r="FHG23" s="143"/>
      <c r="FHH23" s="156"/>
      <c r="FHI23" s="143"/>
      <c r="FHJ23" s="156"/>
      <c r="FHK23" s="143"/>
      <c r="FHL23" s="156"/>
      <c r="FHM23" s="143"/>
      <c r="FHN23" s="156"/>
      <c r="FHO23" s="143"/>
      <c r="FHP23" s="156"/>
      <c r="FHQ23" s="143"/>
      <c r="FHR23" s="156"/>
      <c r="FHS23" s="143"/>
      <c r="FHT23" s="156"/>
      <c r="FHU23" s="143"/>
      <c r="FHV23" s="156"/>
      <c r="FHW23" s="143"/>
      <c r="FHX23" s="156"/>
      <c r="FHY23" s="143"/>
      <c r="FHZ23" s="156"/>
      <c r="FIA23" s="143"/>
      <c r="FIB23" s="156"/>
      <c r="FIC23" s="143"/>
      <c r="FID23" s="156"/>
      <c r="FIE23" s="143"/>
      <c r="FIF23" s="156"/>
      <c r="FIG23" s="143"/>
      <c r="FIH23" s="156"/>
      <c r="FII23" s="143"/>
      <c r="FIJ23" s="156"/>
      <c r="FIK23" s="143"/>
      <c r="FIL23" s="156"/>
      <c r="FIM23" s="143"/>
      <c r="FIN23" s="156"/>
      <c r="FIO23" s="143"/>
      <c r="FIP23" s="156"/>
      <c r="FIQ23" s="143"/>
      <c r="FIR23" s="156"/>
      <c r="FIS23" s="143"/>
      <c r="FIT23" s="156"/>
      <c r="FIU23" s="143"/>
      <c r="FIV23" s="156"/>
      <c r="FIW23" s="143"/>
      <c r="FIX23" s="156"/>
      <c r="FIY23" s="143"/>
      <c r="FIZ23" s="156"/>
      <c r="FJA23" s="143"/>
      <c r="FJB23" s="156"/>
      <c r="FJC23" s="143"/>
      <c r="FJD23" s="156"/>
      <c r="FJE23" s="143"/>
      <c r="FJF23" s="156"/>
      <c r="FJG23" s="143"/>
      <c r="FJH23" s="156"/>
      <c r="FJI23" s="143"/>
      <c r="FJJ23" s="156"/>
      <c r="FJK23" s="143"/>
      <c r="FJL23" s="156"/>
      <c r="FJM23" s="143"/>
      <c r="FJN23" s="156"/>
      <c r="FJO23" s="143"/>
      <c r="FJP23" s="156"/>
      <c r="FJQ23" s="143"/>
      <c r="FJR23" s="156"/>
      <c r="FJS23" s="143"/>
      <c r="FJT23" s="156"/>
      <c r="FJU23" s="143"/>
      <c r="FJV23" s="156"/>
      <c r="FJW23" s="143"/>
      <c r="FJX23" s="156"/>
      <c r="FJY23" s="143"/>
      <c r="FJZ23" s="156"/>
      <c r="FKA23" s="143"/>
      <c r="FKB23" s="156"/>
      <c r="FKC23" s="143"/>
      <c r="FKD23" s="156"/>
      <c r="FKE23" s="143"/>
      <c r="FKF23" s="156"/>
      <c r="FKG23" s="143"/>
      <c r="FKH23" s="156"/>
      <c r="FKI23" s="143"/>
      <c r="FKJ23" s="156"/>
      <c r="FKK23" s="143"/>
      <c r="FKL23" s="156"/>
      <c r="FKM23" s="143"/>
      <c r="FKN23" s="156"/>
      <c r="FKO23" s="143"/>
      <c r="FKP23" s="156"/>
      <c r="FKQ23" s="143"/>
      <c r="FKR23" s="156"/>
      <c r="FKS23" s="143"/>
      <c r="FKT23" s="156"/>
      <c r="FKU23" s="143"/>
      <c r="FKV23" s="156"/>
      <c r="FKW23" s="143"/>
      <c r="FKX23" s="156"/>
      <c r="FKY23" s="143"/>
      <c r="FKZ23" s="156"/>
      <c r="FLA23" s="143"/>
      <c r="FLB23" s="156"/>
      <c r="FLC23" s="143"/>
      <c r="FLD23" s="156"/>
      <c r="FLE23" s="143"/>
      <c r="FLF23" s="156"/>
      <c r="FLG23" s="143"/>
      <c r="FLH23" s="156"/>
      <c r="FLI23" s="143"/>
      <c r="FLJ23" s="156"/>
      <c r="FLK23" s="143"/>
      <c r="FLL23" s="156"/>
      <c r="FLM23" s="143"/>
      <c r="FLN23" s="156"/>
      <c r="FLO23" s="143"/>
      <c r="FLP23" s="156"/>
      <c r="FLQ23" s="143"/>
      <c r="FLR23" s="156"/>
      <c r="FLS23" s="143"/>
      <c r="FLT23" s="156"/>
      <c r="FLU23" s="143"/>
      <c r="FLV23" s="156"/>
      <c r="FLW23" s="143"/>
      <c r="FLX23" s="156"/>
      <c r="FLY23" s="143"/>
      <c r="FLZ23" s="156"/>
      <c r="FMA23" s="143"/>
      <c r="FMB23" s="156"/>
      <c r="FMC23" s="143"/>
      <c r="FMD23" s="156"/>
      <c r="FME23" s="143"/>
      <c r="FMF23" s="156"/>
      <c r="FMG23" s="143"/>
      <c r="FMH23" s="156"/>
      <c r="FMI23" s="143"/>
      <c r="FMJ23" s="156"/>
      <c r="FMK23" s="143"/>
      <c r="FML23" s="156"/>
      <c r="FMM23" s="143"/>
      <c r="FMN23" s="156"/>
      <c r="FMO23" s="143"/>
      <c r="FMP23" s="156"/>
      <c r="FMQ23" s="143"/>
      <c r="FMR23" s="156"/>
      <c r="FMS23" s="143"/>
      <c r="FMT23" s="156"/>
      <c r="FMU23" s="143"/>
      <c r="FMV23" s="156"/>
      <c r="FMW23" s="143"/>
      <c r="FMX23" s="156"/>
      <c r="FMY23" s="143"/>
      <c r="FMZ23" s="156"/>
      <c r="FNA23" s="143"/>
      <c r="FNB23" s="156"/>
      <c r="FNC23" s="143"/>
      <c r="FND23" s="156"/>
      <c r="FNE23" s="143"/>
      <c r="FNF23" s="156"/>
      <c r="FNG23" s="143"/>
      <c r="FNH23" s="156"/>
      <c r="FNI23" s="143"/>
      <c r="FNJ23" s="156"/>
      <c r="FNK23" s="143"/>
      <c r="FNL23" s="156"/>
      <c r="FNM23" s="143"/>
      <c r="FNN23" s="156"/>
      <c r="FNO23" s="143"/>
      <c r="FNP23" s="156"/>
      <c r="FNQ23" s="143"/>
      <c r="FNR23" s="156"/>
      <c r="FNS23" s="143"/>
      <c r="FNT23" s="156"/>
      <c r="FNU23" s="143"/>
      <c r="FNV23" s="156"/>
      <c r="FNW23" s="143"/>
      <c r="FNX23" s="156"/>
      <c r="FNY23" s="143"/>
      <c r="FNZ23" s="156"/>
      <c r="FOA23" s="143"/>
      <c r="FOB23" s="156"/>
      <c r="FOC23" s="143"/>
      <c r="FOD23" s="156"/>
      <c r="FOE23" s="143"/>
      <c r="FOF23" s="156"/>
      <c r="FOG23" s="143"/>
      <c r="FOH23" s="156"/>
      <c r="FOI23" s="143"/>
      <c r="FOJ23" s="156"/>
      <c r="FOK23" s="143"/>
      <c r="FOL23" s="156"/>
      <c r="FOM23" s="143"/>
      <c r="FON23" s="156"/>
      <c r="FOO23" s="143"/>
      <c r="FOP23" s="156"/>
      <c r="FOQ23" s="143"/>
      <c r="FOR23" s="156"/>
      <c r="FOS23" s="143"/>
      <c r="FOT23" s="156"/>
      <c r="FOU23" s="143"/>
      <c r="FOV23" s="156"/>
      <c r="FOW23" s="143"/>
      <c r="FOX23" s="156"/>
      <c r="FOY23" s="143"/>
      <c r="FOZ23" s="156"/>
      <c r="FPA23" s="143"/>
      <c r="FPB23" s="156"/>
      <c r="FPC23" s="143"/>
      <c r="FPD23" s="156"/>
      <c r="FPE23" s="143"/>
      <c r="FPF23" s="156"/>
      <c r="FPG23" s="143"/>
      <c r="FPH23" s="156"/>
      <c r="FPI23" s="143"/>
      <c r="FPJ23" s="156"/>
      <c r="FPK23" s="143"/>
      <c r="FPL23" s="156"/>
      <c r="FPM23" s="143"/>
      <c r="FPN23" s="156"/>
      <c r="FPO23" s="143"/>
      <c r="FPP23" s="156"/>
      <c r="FPQ23" s="143"/>
      <c r="FPR23" s="156"/>
      <c r="FPS23" s="143"/>
      <c r="FPT23" s="156"/>
      <c r="FPU23" s="143"/>
      <c r="FPV23" s="156"/>
      <c r="FPW23" s="143"/>
      <c r="FPX23" s="156"/>
      <c r="FPY23" s="143"/>
      <c r="FPZ23" s="156"/>
      <c r="FQA23" s="143"/>
      <c r="FQB23" s="156"/>
      <c r="FQC23" s="143"/>
      <c r="FQD23" s="156"/>
      <c r="FQE23" s="143"/>
      <c r="FQF23" s="156"/>
      <c r="FQG23" s="143"/>
      <c r="FQH23" s="156"/>
      <c r="FQI23" s="143"/>
      <c r="FQJ23" s="156"/>
      <c r="FQK23" s="143"/>
      <c r="FQL23" s="156"/>
      <c r="FQM23" s="143"/>
      <c r="FQN23" s="156"/>
      <c r="FQO23" s="143"/>
      <c r="FQP23" s="156"/>
      <c r="FQQ23" s="143"/>
      <c r="FQR23" s="156"/>
      <c r="FQS23" s="143"/>
      <c r="FQT23" s="156"/>
      <c r="FQU23" s="143"/>
      <c r="FQV23" s="156"/>
      <c r="FQW23" s="143"/>
      <c r="FQX23" s="156"/>
      <c r="FQY23" s="143"/>
      <c r="FQZ23" s="156"/>
      <c r="FRA23" s="143"/>
      <c r="FRB23" s="156"/>
      <c r="FRC23" s="143"/>
      <c r="FRD23" s="156"/>
      <c r="FRE23" s="143"/>
      <c r="FRF23" s="156"/>
      <c r="FRG23" s="143"/>
      <c r="FRH23" s="156"/>
      <c r="FRI23" s="143"/>
      <c r="FRJ23" s="156"/>
      <c r="FRK23" s="143"/>
      <c r="FRL23" s="156"/>
      <c r="FRM23" s="143"/>
      <c r="FRN23" s="156"/>
      <c r="FRO23" s="143"/>
      <c r="FRP23" s="156"/>
      <c r="FRQ23" s="143"/>
      <c r="FRR23" s="156"/>
      <c r="FRS23" s="143"/>
      <c r="FRT23" s="156"/>
      <c r="FRU23" s="143"/>
      <c r="FRV23" s="156"/>
      <c r="FRW23" s="143"/>
      <c r="FRX23" s="156"/>
      <c r="FRY23" s="143"/>
      <c r="FRZ23" s="156"/>
      <c r="FSA23" s="143"/>
      <c r="FSB23" s="156"/>
      <c r="FSC23" s="143"/>
      <c r="FSD23" s="156"/>
      <c r="FSE23" s="143"/>
      <c r="FSF23" s="156"/>
      <c r="FSG23" s="143"/>
      <c r="FSH23" s="156"/>
      <c r="FSI23" s="143"/>
      <c r="FSJ23" s="156"/>
      <c r="FSK23" s="143"/>
      <c r="FSL23" s="156"/>
      <c r="FSM23" s="143"/>
      <c r="FSN23" s="156"/>
      <c r="FSO23" s="143"/>
      <c r="FSP23" s="156"/>
      <c r="FSQ23" s="143"/>
      <c r="FSR23" s="156"/>
      <c r="FSS23" s="143"/>
      <c r="FST23" s="156"/>
      <c r="FSU23" s="143"/>
      <c r="FSV23" s="156"/>
      <c r="FSW23" s="143"/>
      <c r="FSX23" s="156"/>
      <c r="FSY23" s="143"/>
      <c r="FSZ23" s="156"/>
      <c r="FTA23" s="143"/>
      <c r="FTB23" s="156"/>
      <c r="FTC23" s="143"/>
      <c r="FTD23" s="156"/>
      <c r="FTE23" s="143"/>
      <c r="FTF23" s="156"/>
      <c r="FTG23" s="143"/>
      <c r="FTH23" s="156"/>
      <c r="FTI23" s="143"/>
      <c r="FTJ23" s="156"/>
      <c r="FTK23" s="143"/>
      <c r="FTL23" s="156"/>
      <c r="FTM23" s="143"/>
      <c r="FTN23" s="156"/>
      <c r="FTO23" s="143"/>
      <c r="FTP23" s="156"/>
      <c r="FTQ23" s="143"/>
      <c r="FTR23" s="156"/>
      <c r="FTS23" s="143"/>
      <c r="FTT23" s="156"/>
      <c r="FTU23" s="143"/>
      <c r="FTV23" s="156"/>
      <c r="FTW23" s="143"/>
      <c r="FTX23" s="156"/>
      <c r="FTY23" s="143"/>
      <c r="FTZ23" s="156"/>
      <c r="FUA23" s="143"/>
      <c r="FUB23" s="156"/>
      <c r="FUC23" s="143"/>
      <c r="FUD23" s="156"/>
      <c r="FUE23" s="143"/>
      <c r="FUF23" s="156"/>
      <c r="FUG23" s="143"/>
      <c r="FUH23" s="156"/>
      <c r="FUI23" s="143"/>
      <c r="FUJ23" s="156"/>
      <c r="FUK23" s="143"/>
      <c r="FUL23" s="156"/>
      <c r="FUM23" s="143"/>
      <c r="FUN23" s="156"/>
      <c r="FUO23" s="143"/>
      <c r="FUP23" s="156"/>
      <c r="FUQ23" s="143"/>
      <c r="FUR23" s="156"/>
      <c r="FUS23" s="143"/>
      <c r="FUT23" s="156"/>
      <c r="FUU23" s="143"/>
      <c r="FUV23" s="156"/>
      <c r="FUW23" s="143"/>
      <c r="FUX23" s="156"/>
      <c r="FUY23" s="143"/>
      <c r="FUZ23" s="156"/>
      <c r="FVA23" s="143"/>
      <c r="FVB23" s="156"/>
      <c r="FVC23" s="143"/>
      <c r="FVD23" s="156"/>
      <c r="FVE23" s="143"/>
      <c r="FVF23" s="156"/>
      <c r="FVG23" s="143"/>
      <c r="FVH23" s="156"/>
      <c r="FVI23" s="143"/>
      <c r="FVJ23" s="156"/>
      <c r="FVK23" s="143"/>
      <c r="FVL23" s="156"/>
      <c r="FVM23" s="143"/>
      <c r="FVN23" s="156"/>
      <c r="FVO23" s="143"/>
      <c r="FVP23" s="156"/>
      <c r="FVQ23" s="143"/>
      <c r="FVR23" s="156"/>
      <c r="FVS23" s="143"/>
      <c r="FVT23" s="156"/>
      <c r="FVU23" s="143"/>
      <c r="FVV23" s="156"/>
      <c r="FVW23" s="143"/>
      <c r="FVX23" s="156"/>
      <c r="FVY23" s="143"/>
      <c r="FVZ23" s="156"/>
      <c r="FWA23" s="143"/>
      <c r="FWB23" s="156"/>
      <c r="FWC23" s="143"/>
      <c r="FWD23" s="156"/>
      <c r="FWE23" s="143"/>
      <c r="FWF23" s="156"/>
      <c r="FWG23" s="143"/>
      <c r="FWH23" s="156"/>
      <c r="FWI23" s="143"/>
      <c r="FWJ23" s="156"/>
      <c r="FWK23" s="143"/>
      <c r="FWL23" s="156"/>
      <c r="FWM23" s="143"/>
      <c r="FWN23" s="156"/>
      <c r="FWO23" s="143"/>
      <c r="FWP23" s="156"/>
      <c r="FWQ23" s="143"/>
      <c r="FWR23" s="156"/>
      <c r="FWS23" s="143"/>
      <c r="FWT23" s="156"/>
      <c r="FWU23" s="143"/>
      <c r="FWV23" s="156"/>
      <c r="FWW23" s="143"/>
      <c r="FWX23" s="156"/>
      <c r="FWY23" s="143"/>
      <c r="FWZ23" s="156"/>
      <c r="FXA23" s="143"/>
      <c r="FXB23" s="156"/>
      <c r="FXC23" s="143"/>
      <c r="FXD23" s="156"/>
      <c r="FXE23" s="143"/>
      <c r="FXF23" s="156"/>
      <c r="FXG23" s="143"/>
      <c r="FXH23" s="156"/>
      <c r="FXI23" s="143"/>
      <c r="FXJ23" s="156"/>
      <c r="FXK23" s="143"/>
      <c r="FXL23" s="156"/>
      <c r="FXM23" s="143"/>
      <c r="FXN23" s="156"/>
      <c r="FXO23" s="143"/>
      <c r="FXP23" s="156"/>
      <c r="FXQ23" s="143"/>
      <c r="FXR23" s="156"/>
      <c r="FXS23" s="143"/>
      <c r="FXT23" s="156"/>
      <c r="FXU23" s="143"/>
      <c r="FXV23" s="156"/>
      <c r="FXW23" s="143"/>
      <c r="FXX23" s="156"/>
      <c r="FXY23" s="143"/>
      <c r="FXZ23" s="156"/>
      <c r="FYA23" s="143"/>
      <c r="FYB23" s="156"/>
      <c r="FYC23" s="143"/>
      <c r="FYD23" s="156"/>
      <c r="FYE23" s="143"/>
      <c r="FYF23" s="156"/>
      <c r="FYG23" s="143"/>
      <c r="FYH23" s="156"/>
      <c r="FYI23" s="143"/>
      <c r="FYJ23" s="156"/>
      <c r="FYK23" s="143"/>
      <c r="FYL23" s="156"/>
      <c r="FYM23" s="143"/>
      <c r="FYN23" s="156"/>
      <c r="FYO23" s="143"/>
      <c r="FYP23" s="156"/>
      <c r="FYQ23" s="143"/>
      <c r="FYR23" s="156"/>
      <c r="FYS23" s="143"/>
      <c r="FYT23" s="156"/>
      <c r="FYU23" s="143"/>
      <c r="FYV23" s="156"/>
      <c r="FYW23" s="143"/>
      <c r="FYX23" s="156"/>
      <c r="FYY23" s="143"/>
      <c r="FYZ23" s="156"/>
      <c r="FZA23" s="143"/>
      <c r="FZB23" s="156"/>
      <c r="FZC23" s="143"/>
      <c r="FZD23" s="156"/>
      <c r="FZE23" s="143"/>
      <c r="FZF23" s="156"/>
      <c r="FZG23" s="143"/>
      <c r="FZH23" s="156"/>
      <c r="FZI23" s="143"/>
      <c r="FZJ23" s="156"/>
      <c r="FZK23" s="143"/>
      <c r="FZL23" s="156"/>
      <c r="FZM23" s="143"/>
      <c r="FZN23" s="156"/>
      <c r="FZO23" s="143"/>
      <c r="FZP23" s="156"/>
      <c r="FZQ23" s="143"/>
      <c r="FZR23" s="156"/>
      <c r="FZS23" s="143"/>
      <c r="FZT23" s="156"/>
      <c r="FZU23" s="143"/>
      <c r="FZV23" s="156"/>
      <c r="FZW23" s="143"/>
      <c r="FZX23" s="156"/>
      <c r="FZY23" s="143"/>
      <c r="FZZ23" s="156"/>
      <c r="GAA23" s="143"/>
      <c r="GAB23" s="156"/>
      <c r="GAC23" s="143"/>
      <c r="GAD23" s="156"/>
      <c r="GAE23" s="143"/>
      <c r="GAF23" s="156"/>
      <c r="GAG23" s="143"/>
      <c r="GAH23" s="156"/>
      <c r="GAI23" s="143"/>
      <c r="GAJ23" s="156"/>
      <c r="GAK23" s="143"/>
      <c r="GAL23" s="156"/>
      <c r="GAM23" s="143"/>
      <c r="GAN23" s="156"/>
      <c r="GAO23" s="143"/>
      <c r="GAP23" s="156"/>
      <c r="GAQ23" s="143"/>
      <c r="GAR23" s="156"/>
      <c r="GAS23" s="143"/>
      <c r="GAT23" s="156"/>
      <c r="GAU23" s="143"/>
      <c r="GAV23" s="156"/>
      <c r="GAW23" s="143"/>
      <c r="GAX23" s="156"/>
      <c r="GAY23" s="143"/>
      <c r="GAZ23" s="156"/>
      <c r="GBA23" s="143"/>
      <c r="GBB23" s="156"/>
      <c r="GBC23" s="143"/>
      <c r="GBD23" s="156"/>
      <c r="GBE23" s="143"/>
      <c r="GBF23" s="156"/>
      <c r="GBG23" s="143"/>
      <c r="GBH23" s="156"/>
      <c r="GBI23" s="143"/>
      <c r="GBJ23" s="156"/>
      <c r="GBK23" s="143"/>
      <c r="GBL23" s="156"/>
      <c r="GBM23" s="143"/>
      <c r="GBN23" s="156"/>
      <c r="GBO23" s="143"/>
      <c r="GBP23" s="156"/>
      <c r="GBQ23" s="143"/>
      <c r="GBR23" s="156"/>
      <c r="GBS23" s="143"/>
      <c r="GBT23" s="156"/>
      <c r="GBU23" s="143"/>
      <c r="GBV23" s="156"/>
      <c r="GBW23" s="143"/>
      <c r="GBX23" s="156"/>
      <c r="GBY23" s="143"/>
      <c r="GBZ23" s="156"/>
      <c r="GCA23" s="143"/>
      <c r="GCB23" s="156"/>
      <c r="GCC23" s="143"/>
      <c r="GCD23" s="156"/>
      <c r="GCE23" s="143"/>
      <c r="GCF23" s="156"/>
      <c r="GCG23" s="143"/>
      <c r="GCH23" s="156"/>
      <c r="GCI23" s="143"/>
      <c r="GCJ23" s="156"/>
      <c r="GCK23" s="143"/>
      <c r="GCL23" s="156"/>
      <c r="GCM23" s="143"/>
      <c r="GCN23" s="156"/>
      <c r="GCO23" s="143"/>
      <c r="GCP23" s="156"/>
      <c r="GCQ23" s="143"/>
      <c r="GCR23" s="156"/>
      <c r="GCS23" s="143"/>
      <c r="GCT23" s="156"/>
      <c r="GCU23" s="143"/>
      <c r="GCV23" s="156"/>
      <c r="GCW23" s="143"/>
      <c r="GCX23" s="156"/>
      <c r="GCY23" s="143"/>
      <c r="GCZ23" s="156"/>
      <c r="GDA23" s="143"/>
      <c r="GDB23" s="156"/>
      <c r="GDC23" s="143"/>
      <c r="GDD23" s="156"/>
      <c r="GDE23" s="143"/>
      <c r="GDF23" s="156"/>
      <c r="GDG23" s="143"/>
      <c r="GDH23" s="156"/>
      <c r="GDI23" s="143"/>
      <c r="GDJ23" s="156"/>
      <c r="GDK23" s="143"/>
      <c r="GDL23" s="156"/>
      <c r="GDM23" s="143"/>
      <c r="GDN23" s="156"/>
      <c r="GDO23" s="143"/>
      <c r="GDP23" s="156"/>
      <c r="GDQ23" s="143"/>
      <c r="GDR23" s="156"/>
      <c r="GDS23" s="143"/>
      <c r="GDT23" s="156"/>
      <c r="GDU23" s="143"/>
      <c r="GDV23" s="156"/>
      <c r="GDW23" s="143"/>
      <c r="GDX23" s="156"/>
      <c r="GDY23" s="143"/>
      <c r="GDZ23" s="156"/>
      <c r="GEA23" s="143"/>
      <c r="GEB23" s="156"/>
      <c r="GEC23" s="143"/>
      <c r="GED23" s="156"/>
      <c r="GEE23" s="143"/>
      <c r="GEF23" s="156"/>
      <c r="GEG23" s="143"/>
      <c r="GEH23" s="156"/>
      <c r="GEI23" s="143"/>
      <c r="GEJ23" s="156"/>
      <c r="GEK23" s="143"/>
      <c r="GEL23" s="156"/>
      <c r="GEM23" s="143"/>
      <c r="GEN23" s="156"/>
      <c r="GEO23" s="143"/>
      <c r="GEP23" s="156"/>
      <c r="GEQ23" s="143"/>
      <c r="GER23" s="156"/>
      <c r="GES23" s="143"/>
      <c r="GET23" s="156"/>
      <c r="GEU23" s="143"/>
      <c r="GEV23" s="156"/>
      <c r="GEW23" s="143"/>
      <c r="GEX23" s="156"/>
      <c r="GEY23" s="143"/>
      <c r="GEZ23" s="156"/>
      <c r="GFA23" s="143"/>
      <c r="GFB23" s="156"/>
      <c r="GFC23" s="143"/>
      <c r="GFD23" s="156"/>
      <c r="GFE23" s="143"/>
      <c r="GFF23" s="156"/>
      <c r="GFG23" s="143"/>
      <c r="GFH23" s="156"/>
      <c r="GFI23" s="143"/>
      <c r="GFJ23" s="156"/>
      <c r="GFK23" s="143"/>
      <c r="GFL23" s="156"/>
      <c r="GFM23" s="143"/>
      <c r="GFN23" s="156"/>
      <c r="GFO23" s="143"/>
      <c r="GFP23" s="156"/>
      <c r="GFQ23" s="143"/>
      <c r="GFR23" s="156"/>
      <c r="GFS23" s="143"/>
      <c r="GFT23" s="156"/>
      <c r="GFU23" s="143"/>
      <c r="GFV23" s="156"/>
      <c r="GFW23" s="143"/>
      <c r="GFX23" s="156"/>
      <c r="GFY23" s="143"/>
      <c r="GFZ23" s="156"/>
      <c r="GGA23" s="143"/>
      <c r="GGB23" s="156"/>
      <c r="GGC23" s="143"/>
      <c r="GGD23" s="156"/>
      <c r="GGE23" s="143"/>
      <c r="GGF23" s="156"/>
      <c r="GGG23" s="143"/>
      <c r="GGH23" s="156"/>
      <c r="GGI23" s="143"/>
      <c r="GGJ23" s="156"/>
      <c r="GGK23" s="143"/>
      <c r="GGL23" s="156"/>
      <c r="GGM23" s="143"/>
      <c r="GGN23" s="156"/>
      <c r="GGO23" s="143"/>
      <c r="GGP23" s="156"/>
      <c r="GGQ23" s="143"/>
      <c r="GGR23" s="156"/>
      <c r="GGS23" s="143"/>
      <c r="GGT23" s="156"/>
      <c r="GGU23" s="143"/>
      <c r="GGV23" s="156"/>
      <c r="GGW23" s="143"/>
      <c r="GGX23" s="156"/>
      <c r="GGY23" s="143"/>
      <c r="GGZ23" s="156"/>
      <c r="GHA23" s="143"/>
      <c r="GHB23" s="156"/>
      <c r="GHC23" s="143"/>
      <c r="GHD23" s="156"/>
      <c r="GHE23" s="143"/>
      <c r="GHF23" s="156"/>
      <c r="GHG23" s="143"/>
      <c r="GHH23" s="156"/>
      <c r="GHI23" s="143"/>
      <c r="GHJ23" s="156"/>
      <c r="GHK23" s="143"/>
      <c r="GHL23" s="156"/>
      <c r="GHM23" s="143"/>
      <c r="GHN23" s="156"/>
      <c r="GHO23" s="143"/>
      <c r="GHP23" s="156"/>
      <c r="GHQ23" s="143"/>
      <c r="GHR23" s="156"/>
      <c r="GHS23" s="143"/>
      <c r="GHT23" s="156"/>
      <c r="GHU23" s="143"/>
      <c r="GHV23" s="156"/>
      <c r="GHW23" s="143"/>
      <c r="GHX23" s="156"/>
      <c r="GHY23" s="143"/>
      <c r="GHZ23" s="156"/>
      <c r="GIA23" s="143"/>
      <c r="GIB23" s="156"/>
      <c r="GIC23" s="143"/>
      <c r="GID23" s="156"/>
      <c r="GIE23" s="143"/>
      <c r="GIF23" s="156"/>
      <c r="GIG23" s="143"/>
      <c r="GIH23" s="156"/>
      <c r="GII23" s="143"/>
      <c r="GIJ23" s="156"/>
      <c r="GIK23" s="143"/>
      <c r="GIL23" s="156"/>
      <c r="GIM23" s="143"/>
      <c r="GIN23" s="156"/>
      <c r="GIO23" s="143"/>
      <c r="GIP23" s="156"/>
      <c r="GIQ23" s="143"/>
      <c r="GIR23" s="156"/>
      <c r="GIS23" s="143"/>
      <c r="GIT23" s="156"/>
      <c r="GIU23" s="143"/>
      <c r="GIV23" s="156"/>
      <c r="GIW23" s="143"/>
      <c r="GIX23" s="156"/>
      <c r="GIY23" s="143"/>
      <c r="GIZ23" s="156"/>
      <c r="GJA23" s="143"/>
      <c r="GJB23" s="156"/>
      <c r="GJC23" s="143"/>
      <c r="GJD23" s="156"/>
      <c r="GJE23" s="143"/>
      <c r="GJF23" s="156"/>
      <c r="GJG23" s="143"/>
      <c r="GJH23" s="156"/>
      <c r="GJI23" s="143"/>
      <c r="GJJ23" s="156"/>
      <c r="GJK23" s="143"/>
      <c r="GJL23" s="156"/>
      <c r="GJM23" s="143"/>
      <c r="GJN23" s="156"/>
      <c r="GJO23" s="143"/>
      <c r="GJP23" s="156"/>
      <c r="GJQ23" s="143"/>
      <c r="GJR23" s="156"/>
      <c r="GJS23" s="143"/>
      <c r="GJT23" s="156"/>
      <c r="GJU23" s="143"/>
      <c r="GJV23" s="156"/>
      <c r="GJW23" s="143"/>
      <c r="GJX23" s="156"/>
      <c r="GJY23" s="143"/>
      <c r="GJZ23" s="156"/>
      <c r="GKA23" s="143"/>
      <c r="GKB23" s="156"/>
      <c r="GKC23" s="143"/>
      <c r="GKD23" s="156"/>
      <c r="GKE23" s="143"/>
      <c r="GKF23" s="156"/>
      <c r="GKG23" s="143"/>
      <c r="GKH23" s="156"/>
      <c r="GKI23" s="143"/>
      <c r="GKJ23" s="156"/>
      <c r="GKK23" s="143"/>
      <c r="GKL23" s="156"/>
      <c r="GKM23" s="143"/>
      <c r="GKN23" s="156"/>
      <c r="GKO23" s="143"/>
      <c r="GKP23" s="156"/>
      <c r="GKQ23" s="143"/>
      <c r="GKR23" s="156"/>
      <c r="GKS23" s="143"/>
      <c r="GKT23" s="156"/>
      <c r="GKU23" s="143"/>
      <c r="GKV23" s="156"/>
      <c r="GKW23" s="143"/>
      <c r="GKX23" s="156"/>
      <c r="GKY23" s="143"/>
      <c r="GKZ23" s="156"/>
      <c r="GLA23" s="143"/>
      <c r="GLB23" s="156"/>
      <c r="GLC23" s="143"/>
      <c r="GLD23" s="156"/>
      <c r="GLE23" s="143"/>
      <c r="GLF23" s="156"/>
      <c r="GLG23" s="143"/>
      <c r="GLH23" s="156"/>
      <c r="GLI23" s="143"/>
      <c r="GLJ23" s="156"/>
      <c r="GLK23" s="143"/>
      <c r="GLL23" s="156"/>
      <c r="GLM23" s="143"/>
      <c r="GLN23" s="156"/>
      <c r="GLO23" s="143"/>
      <c r="GLP23" s="156"/>
      <c r="GLQ23" s="143"/>
      <c r="GLR23" s="156"/>
      <c r="GLS23" s="143"/>
      <c r="GLT23" s="156"/>
      <c r="GLU23" s="143"/>
      <c r="GLV23" s="156"/>
      <c r="GLW23" s="143"/>
      <c r="GLX23" s="156"/>
      <c r="GLY23" s="143"/>
      <c r="GLZ23" s="156"/>
      <c r="GMA23" s="143"/>
      <c r="GMB23" s="156"/>
      <c r="GMC23" s="143"/>
      <c r="GMD23" s="156"/>
      <c r="GME23" s="143"/>
      <c r="GMF23" s="156"/>
      <c r="GMG23" s="143"/>
      <c r="GMH23" s="156"/>
      <c r="GMI23" s="143"/>
      <c r="GMJ23" s="156"/>
      <c r="GMK23" s="143"/>
      <c r="GML23" s="156"/>
      <c r="GMM23" s="143"/>
      <c r="GMN23" s="156"/>
      <c r="GMO23" s="143"/>
      <c r="GMP23" s="156"/>
      <c r="GMQ23" s="143"/>
      <c r="GMR23" s="156"/>
      <c r="GMS23" s="143"/>
      <c r="GMT23" s="156"/>
      <c r="GMU23" s="143"/>
      <c r="GMV23" s="156"/>
      <c r="GMW23" s="143"/>
      <c r="GMX23" s="156"/>
      <c r="GMY23" s="143"/>
      <c r="GMZ23" s="156"/>
      <c r="GNA23" s="143"/>
      <c r="GNB23" s="156"/>
      <c r="GNC23" s="143"/>
      <c r="GND23" s="156"/>
      <c r="GNE23" s="143"/>
      <c r="GNF23" s="156"/>
      <c r="GNG23" s="143"/>
      <c r="GNH23" s="156"/>
      <c r="GNI23" s="143"/>
      <c r="GNJ23" s="156"/>
      <c r="GNK23" s="143"/>
      <c r="GNL23" s="156"/>
      <c r="GNM23" s="143"/>
      <c r="GNN23" s="156"/>
      <c r="GNO23" s="143"/>
      <c r="GNP23" s="156"/>
      <c r="GNQ23" s="143"/>
      <c r="GNR23" s="156"/>
      <c r="GNS23" s="143"/>
      <c r="GNT23" s="156"/>
      <c r="GNU23" s="143"/>
      <c r="GNV23" s="156"/>
      <c r="GNW23" s="143"/>
      <c r="GNX23" s="156"/>
      <c r="GNY23" s="143"/>
      <c r="GNZ23" s="156"/>
      <c r="GOA23" s="143"/>
      <c r="GOB23" s="156"/>
      <c r="GOC23" s="143"/>
      <c r="GOD23" s="156"/>
      <c r="GOE23" s="143"/>
      <c r="GOF23" s="156"/>
      <c r="GOG23" s="143"/>
      <c r="GOH23" s="156"/>
      <c r="GOI23" s="143"/>
      <c r="GOJ23" s="156"/>
      <c r="GOK23" s="143"/>
      <c r="GOL23" s="156"/>
      <c r="GOM23" s="143"/>
      <c r="GON23" s="156"/>
      <c r="GOO23" s="143"/>
      <c r="GOP23" s="156"/>
      <c r="GOQ23" s="143"/>
      <c r="GOR23" s="156"/>
      <c r="GOS23" s="143"/>
      <c r="GOT23" s="156"/>
      <c r="GOU23" s="143"/>
      <c r="GOV23" s="156"/>
      <c r="GOW23" s="143"/>
      <c r="GOX23" s="156"/>
      <c r="GOY23" s="143"/>
      <c r="GOZ23" s="156"/>
      <c r="GPA23" s="143"/>
      <c r="GPB23" s="156"/>
      <c r="GPC23" s="143"/>
      <c r="GPD23" s="156"/>
      <c r="GPE23" s="143"/>
      <c r="GPF23" s="156"/>
      <c r="GPG23" s="143"/>
      <c r="GPH23" s="156"/>
      <c r="GPI23" s="143"/>
      <c r="GPJ23" s="156"/>
      <c r="GPK23" s="143"/>
      <c r="GPL23" s="156"/>
      <c r="GPM23" s="143"/>
      <c r="GPN23" s="156"/>
      <c r="GPO23" s="143"/>
      <c r="GPP23" s="156"/>
      <c r="GPQ23" s="143"/>
      <c r="GPR23" s="156"/>
      <c r="GPS23" s="143"/>
      <c r="GPT23" s="156"/>
      <c r="GPU23" s="143"/>
      <c r="GPV23" s="156"/>
      <c r="GPW23" s="143"/>
      <c r="GPX23" s="156"/>
      <c r="GPY23" s="143"/>
      <c r="GPZ23" s="156"/>
      <c r="GQA23" s="143"/>
      <c r="GQB23" s="156"/>
      <c r="GQC23" s="143"/>
      <c r="GQD23" s="156"/>
      <c r="GQE23" s="143"/>
      <c r="GQF23" s="156"/>
      <c r="GQG23" s="143"/>
      <c r="GQH23" s="156"/>
      <c r="GQI23" s="143"/>
      <c r="GQJ23" s="156"/>
      <c r="GQK23" s="143"/>
      <c r="GQL23" s="156"/>
      <c r="GQM23" s="143"/>
      <c r="GQN23" s="156"/>
      <c r="GQO23" s="143"/>
      <c r="GQP23" s="156"/>
      <c r="GQQ23" s="143"/>
      <c r="GQR23" s="156"/>
      <c r="GQS23" s="143"/>
      <c r="GQT23" s="156"/>
      <c r="GQU23" s="143"/>
      <c r="GQV23" s="156"/>
      <c r="GQW23" s="143"/>
      <c r="GQX23" s="156"/>
      <c r="GQY23" s="143"/>
      <c r="GQZ23" s="156"/>
      <c r="GRA23" s="143"/>
      <c r="GRB23" s="156"/>
      <c r="GRC23" s="143"/>
      <c r="GRD23" s="156"/>
      <c r="GRE23" s="143"/>
      <c r="GRF23" s="156"/>
      <c r="GRG23" s="143"/>
      <c r="GRH23" s="156"/>
      <c r="GRI23" s="143"/>
      <c r="GRJ23" s="156"/>
      <c r="GRK23" s="143"/>
      <c r="GRL23" s="156"/>
      <c r="GRM23" s="143"/>
      <c r="GRN23" s="156"/>
      <c r="GRO23" s="143"/>
      <c r="GRP23" s="156"/>
      <c r="GRQ23" s="143"/>
      <c r="GRR23" s="156"/>
      <c r="GRS23" s="143"/>
      <c r="GRT23" s="156"/>
      <c r="GRU23" s="143"/>
      <c r="GRV23" s="156"/>
      <c r="GRW23" s="143"/>
      <c r="GRX23" s="156"/>
      <c r="GRY23" s="143"/>
      <c r="GRZ23" s="156"/>
      <c r="GSA23" s="143"/>
      <c r="GSB23" s="156"/>
      <c r="GSC23" s="143"/>
      <c r="GSD23" s="156"/>
      <c r="GSE23" s="143"/>
      <c r="GSF23" s="156"/>
      <c r="GSG23" s="143"/>
      <c r="GSH23" s="156"/>
      <c r="GSI23" s="143"/>
      <c r="GSJ23" s="156"/>
      <c r="GSK23" s="143"/>
      <c r="GSL23" s="156"/>
      <c r="GSM23" s="143"/>
      <c r="GSN23" s="156"/>
      <c r="GSO23" s="143"/>
      <c r="GSP23" s="156"/>
      <c r="GSQ23" s="143"/>
      <c r="GSR23" s="156"/>
      <c r="GSS23" s="143"/>
      <c r="GST23" s="156"/>
      <c r="GSU23" s="143"/>
      <c r="GSV23" s="156"/>
      <c r="GSW23" s="143"/>
      <c r="GSX23" s="156"/>
      <c r="GSY23" s="143"/>
      <c r="GSZ23" s="156"/>
      <c r="GTA23" s="143"/>
      <c r="GTB23" s="156"/>
      <c r="GTC23" s="143"/>
      <c r="GTD23" s="156"/>
      <c r="GTE23" s="143"/>
      <c r="GTF23" s="156"/>
      <c r="GTG23" s="143"/>
      <c r="GTH23" s="156"/>
      <c r="GTI23" s="143"/>
      <c r="GTJ23" s="156"/>
      <c r="GTK23" s="143"/>
      <c r="GTL23" s="156"/>
      <c r="GTM23" s="143"/>
      <c r="GTN23" s="156"/>
      <c r="GTO23" s="143"/>
      <c r="GTP23" s="156"/>
      <c r="GTQ23" s="143"/>
      <c r="GTR23" s="156"/>
      <c r="GTS23" s="143"/>
      <c r="GTT23" s="156"/>
      <c r="GTU23" s="143"/>
      <c r="GTV23" s="156"/>
      <c r="GTW23" s="143"/>
      <c r="GTX23" s="156"/>
      <c r="GTY23" s="143"/>
      <c r="GTZ23" s="156"/>
      <c r="GUA23" s="143"/>
      <c r="GUB23" s="156"/>
      <c r="GUC23" s="143"/>
      <c r="GUD23" s="156"/>
      <c r="GUE23" s="143"/>
      <c r="GUF23" s="156"/>
      <c r="GUG23" s="143"/>
      <c r="GUH23" s="156"/>
      <c r="GUI23" s="143"/>
      <c r="GUJ23" s="156"/>
      <c r="GUK23" s="143"/>
      <c r="GUL23" s="156"/>
      <c r="GUM23" s="143"/>
      <c r="GUN23" s="156"/>
      <c r="GUO23" s="143"/>
      <c r="GUP23" s="156"/>
      <c r="GUQ23" s="143"/>
      <c r="GUR23" s="156"/>
      <c r="GUS23" s="143"/>
      <c r="GUT23" s="156"/>
      <c r="GUU23" s="143"/>
      <c r="GUV23" s="156"/>
      <c r="GUW23" s="143"/>
      <c r="GUX23" s="156"/>
      <c r="GUY23" s="143"/>
      <c r="GUZ23" s="156"/>
      <c r="GVA23" s="143"/>
      <c r="GVB23" s="156"/>
      <c r="GVC23" s="143"/>
      <c r="GVD23" s="156"/>
      <c r="GVE23" s="143"/>
      <c r="GVF23" s="156"/>
      <c r="GVG23" s="143"/>
      <c r="GVH23" s="156"/>
      <c r="GVI23" s="143"/>
      <c r="GVJ23" s="156"/>
      <c r="GVK23" s="143"/>
      <c r="GVL23" s="156"/>
      <c r="GVM23" s="143"/>
      <c r="GVN23" s="156"/>
      <c r="GVO23" s="143"/>
      <c r="GVP23" s="156"/>
      <c r="GVQ23" s="143"/>
      <c r="GVR23" s="156"/>
      <c r="GVS23" s="143"/>
      <c r="GVT23" s="156"/>
      <c r="GVU23" s="143"/>
      <c r="GVV23" s="156"/>
      <c r="GVW23" s="143"/>
      <c r="GVX23" s="156"/>
      <c r="GVY23" s="143"/>
      <c r="GVZ23" s="156"/>
      <c r="GWA23" s="143"/>
      <c r="GWB23" s="156"/>
      <c r="GWC23" s="143"/>
      <c r="GWD23" s="156"/>
      <c r="GWE23" s="143"/>
      <c r="GWF23" s="156"/>
      <c r="GWG23" s="143"/>
      <c r="GWH23" s="156"/>
      <c r="GWI23" s="143"/>
      <c r="GWJ23" s="156"/>
      <c r="GWK23" s="143"/>
      <c r="GWL23" s="156"/>
      <c r="GWM23" s="143"/>
      <c r="GWN23" s="156"/>
      <c r="GWO23" s="143"/>
      <c r="GWP23" s="156"/>
      <c r="GWQ23" s="143"/>
      <c r="GWR23" s="156"/>
      <c r="GWS23" s="143"/>
      <c r="GWT23" s="156"/>
      <c r="GWU23" s="143"/>
      <c r="GWV23" s="156"/>
      <c r="GWW23" s="143"/>
      <c r="GWX23" s="156"/>
      <c r="GWY23" s="143"/>
      <c r="GWZ23" s="156"/>
      <c r="GXA23" s="143"/>
      <c r="GXB23" s="156"/>
      <c r="GXC23" s="143"/>
      <c r="GXD23" s="156"/>
      <c r="GXE23" s="143"/>
      <c r="GXF23" s="156"/>
      <c r="GXG23" s="143"/>
      <c r="GXH23" s="156"/>
      <c r="GXI23" s="143"/>
      <c r="GXJ23" s="156"/>
      <c r="GXK23" s="143"/>
      <c r="GXL23" s="156"/>
      <c r="GXM23" s="143"/>
      <c r="GXN23" s="156"/>
      <c r="GXO23" s="143"/>
      <c r="GXP23" s="156"/>
      <c r="GXQ23" s="143"/>
      <c r="GXR23" s="156"/>
      <c r="GXS23" s="143"/>
      <c r="GXT23" s="156"/>
      <c r="GXU23" s="143"/>
      <c r="GXV23" s="156"/>
      <c r="GXW23" s="143"/>
      <c r="GXX23" s="156"/>
      <c r="GXY23" s="143"/>
      <c r="GXZ23" s="156"/>
      <c r="GYA23" s="143"/>
      <c r="GYB23" s="156"/>
      <c r="GYC23" s="143"/>
      <c r="GYD23" s="156"/>
      <c r="GYE23" s="143"/>
      <c r="GYF23" s="156"/>
      <c r="GYG23" s="143"/>
      <c r="GYH23" s="156"/>
      <c r="GYI23" s="143"/>
      <c r="GYJ23" s="156"/>
      <c r="GYK23" s="143"/>
      <c r="GYL23" s="156"/>
      <c r="GYM23" s="143"/>
      <c r="GYN23" s="156"/>
      <c r="GYO23" s="143"/>
      <c r="GYP23" s="156"/>
      <c r="GYQ23" s="143"/>
      <c r="GYR23" s="156"/>
      <c r="GYS23" s="143"/>
      <c r="GYT23" s="156"/>
      <c r="GYU23" s="143"/>
      <c r="GYV23" s="156"/>
      <c r="GYW23" s="143"/>
      <c r="GYX23" s="156"/>
      <c r="GYY23" s="143"/>
      <c r="GYZ23" s="156"/>
      <c r="GZA23" s="143"/>
      <c r="GZB23" s="156"/>
      <c r="GZC23" s="143"/>
      <c r="GZD23" s="156"/>
      <c r="GZE23" s="143"/>
      <c r="GZF23" s="156"/>
      <c r="GZG23" s="143"/>
      <c r="GZH23" s="156"/>
      <c r="GZI23" s="143"/>
      <c r="GZJ23" s="156"/>
      <c r="GZK23" s="143"/>
      <c r="GZL23" s="156"/>
      <c r="GZM23" s="143"/>
      <c r="GZN23" s="156"/>
      <c r="GZO23" s="143"/>
      <c r="GZP23" s="156"/>
      <c r="GZQ23" s="143"/>
      <c r="GZR23" s="156"/>
      <c r="GZS23" s="143"/>
      <c r="GZT23" s="156"/>
      <c r="GZU23" s="143"/>
      <c r="GZV23" s="156"/>
      <c r="GZW23" s="143"/>
      <c r="GZX23" s="156"/>
      <c r="GZY23" s="143"/>
      <c r="GZZ23" s="156"/>
      <c r="HAA23" s="143"/>
      <c r="HAB23" s="156"/>
      <c r="HAC23" s="143"/>
      <c r="HAD23" s="156"/>
      <c r="HAE23" s="143"/>
      <c r="HAF23" s="156"/>
      <c r="HAG23" s="143"/>
      <c r="HAH23" s="156"/>
      <c r="HAI23" s="143"/>
      <c r="HAJ23" s="156"/>
      <c r="HAK23" s="143"/>
      <c r="HAL23" s="156"/>
      <c r="HAM23" s="143"/>
      <c r="HAN23" s="156"/>
      <c r="HAO23" s="143"/>
      <c r="HAP23" s="156"/>
      <c r="HAQ23" s="143"/>
      <c r="HAR23" s="156"/>
      <c r="HAS23" s="143"/>
      <c r="HAT23" s="156"/>
      <c r="HAU23" s="143"/>
      <c r="HAV23" s="156"/>
      <c r="HAW23" s="143"/>
      <c r="HAX23" s="156"/>
      <c r="HAY23" s="143"/>
      <c r="HAZ23" s="156"/>
      <c r="HBA23" s="143"/>
      <c r="HBB23" s="156"/>
      <c r="HBC23" s="143"/>
      <c r="HBD23" s="156"/>
      <c r="HBE23" s="143"/>
      <c r="HBF23" s="156"/>
      <c r="HBG23" s="143"/>
      <c r="HBH23" s="156"/>
      <c r="HBI23" s="143"/>
      <c r="HBJ23" s="156"/>
      <c r="HBK23" s="143"/>
      <c r="HBL23" s="156"/>
      <c r="HBM23" s="143"/>
      <c r="HBN23" s="156"/>
      <c r="HBO23" s="143"/>
      <c r="HBP23" s="156"/>
      <c r="HBQ23" s="143"/>
      <c r="HBR23" s="156"/>
      <c r="HBS23" s="143"/>
      <c r="HBT23" s="156"/>
      <c r="HBU23" s="143"/>
      <c r="HBV23" s="156"/>
      <c r="HBW23" s="143"/>
      <c r="HBX23" s="156"/>
      <c r="HBY23" s="143"/>
      <c r="HBZ23" s="156"/>
      <c r="HCA23" s="143"/>
      <c r="HCB23" s="156"/>
      <c r="HCC23" s="143"/>
      <c r="HCD23" s="156"/>
      <c r="HCE23" s="143"/>
      <c r="HCF23" s="156"/>
      <c r="HCG23" s="143"/>
      <c r="HCH23" s="156"/>
      <c r="HCI23" s="143"/>
      <c r="HCJ23" s="156"/>
      <c r="HCK23" s="143"/>
      <c r="HCL23" s="156"/>
      <c r="HCM23" s="143"/>
      <c r="HCN23" s="156"/>
      <c r="HCO23" s="143"/>
      <c r="HCP23" s="156"/>
      <c r="HCQ23" s="143"/>
      <c r="HCR23" s="156"/>
      <c r="HCS23" s="143"/>
      <c r="HCT23" s="156"/>
      <c r="HCU23" s="143"/>
      <c r="HCV23" s="156"/>
      <c r="HCW23" s="143"/>
      <c r="HCX23" s="156"/>
      <c r="HCY23" s="143"/>
      <c r="HCZ23" s="156"/>
      <c r="HDA23" s="143"/>
      <c r="HDB23" s="156"/>
      <c r="HDC23" s="143"/>
      <c r="HDD23" s="156"/>
      <c r="HDE23" s="143"/>
      <c r="HDF23" s="156"/>
      <c r="HDG23" s="143"/>
      <c r="HDH23" s="156"/>
      <c r="HDI23" s="143"/>
      <c r="HDJ23" s="156"/>
      <c r="HDK23" s="143"/>
      <c r="HDL23" s="156"/>
      <c r="HDM23" s="143"/>
      <c r="HDN23" s="156"/>
      <c r="HDO23" s="143"/>
      <c r="HDP23" s="156"/>
      <c r="HDQ23" s="143"/>
      <c r="HDR23" s="156"/>
      <c r="HDS23" s="143"/>
      <c r="HDT23" s="156"/>
      <c r="HDU23" s="143"/>
      <c r="HDV23" s="156"/>
      <c r="HDW23" s="143"/>
      <c r="HDX23" s="156"/>
      <c r="HDY23" s="143"/>
      <c r="HDZ23" s="156"/>
      <c r="HEA23" s="143"/>
      <c r="HEB23" s="156"/>
      <c r="HEC23" s="143"/>
      <c r="HED23" s="156"/>
      <c r="HEE23" s="143"/>
      <c r="HEF23" s="156"/>
      <c r="HEG23" s="143"/>
      <c r="HEH23" s="156"/>
      <c r="HEI23" s="143"/>
      <c r="HEJ23" s="156"/>
      <c r="HEK23" s="143"/>
      <c r="HEL23" s="156"/>
      <c r="HEM23" s="143"/>
      <c r="HEN23" s="156"/>
      <c r="HEO23" s="143"/>
      <c r="HEP23" s="156"/>
      <c r="HEQ23" s="143"/>
      <c r="HER23" s="156"/>
      <c r="HES23" s="143"/>
      <c r="HET23" s="156"/>
      <c r="HEU23" s="143"/>
      <c r="HEV23" s="156"/>
      <c r="HEW23" s="143"/>
      <c r="HEX23" s="156"/>
      <c r="HEY23" s="143"/>
      <c r="HEZ23" s="156"/>
      <c r="HFA23" s="143"/>
      <c r="HFB23" s="156"/>
      <c r="HFC23" s="143"/>
      <c r="HFD23" s="156"/>
      <c r="HFE23" s="143"/>
      <c r="HFF23" s="156"/>
      <c r="HFG23" s="143"/>
      <c r="HFH23" s="156"/>
      <c r="HFI23" s="143"/>
      <c r="HFJ23" s="156"/>
      <c r="HFK23" s="143"/>
      <c r="HFL23" s="156"/>
      <c r="HFM23" s="143"/>
      <c r="HFN23" s="156"/>
      <c r="HFO23" s="143"/>
      <c r="HFP23" s="156"/>
      <c r="HFQ23" s="143"/>
      <c r="HFR23" s="156"/>
      <c r="HFS23" s="143"/>
      <c r="HFT23" s="156"/>
      <c r="HFU23" s="143"/>
      <c r="HFV23" s="156"/>
      <c r="HFW23" s="143"/>
      <c r="HFX23" s="156"/>
      <c r="HFY23" s="143"/>
      <c r="HFZ23" s="156"/>
      <c r="HGA23" s="143"/>
      <c r="HGB23" s="156"/>
      <c r="HGC23" s="143"/>
      <c r="HGD23" s="156"/>
      <c r="HGE23" s="143"/>
      <c r="HGF23" s="156"/>
      <c r="HGG23" s="143"/>
      <c r="HGH23" s="156"/>
      <c r="HGI23" s="143"/>
      <c r="HGJ23" s="156"/>
      <c r="HGK23" s="143"/>
      <c r="HGL23" s="156"/>
      <c r="HGM23" s="143"/>
      <c r="HGN23" s="156"/>
      <c r="HGO23" s="143"/>
      <c r="HGP23" s="156"/>
      <c r="HGQ23" s="143"/>
      <c r="HGR23" s="156"/>
      <c r="HGS23" s="143"/>
      <c r="HGT23" s="156"/>
      <c r="HGU23" s="143"/>
      <c r="HGV23" s="156"/>
      <c r="HGW23" s="143"/>
      <c r="HGX23" s="156"/>
      <c r="HGY23" s="143"/>
      <c r="HGZ23" s="156"/>
      <c r="HHA23" s="143"/>
      <c r="HHB23" s="156"/>
      <c r="HHC23" s="143"/>
      <c r="HHD23" s="156"/>
      <c r="HHE23" s="143"/>
      <c r="HHF23" s="156"/>
      <c r="HHG23" s="143"/>
      <c r="HHH23" s="156"/>
      <c r="HHI23" s="143"/>
      <c r="HHJ23" s="156"/>
      <c r="HHK23" s="143"/>
      <c r="HHL23" s="156"/>
      <c r="HHM23" s="143"/>
      <c r="HHN23" s="156"/>
      <c r="HHO23" s="143"/>
      <c r="HHP23" s="156"/>
      <c r="HHQ23" s="143"/>
      <c r="HHR23" s="156"/>
      <c r="HHS23" s="143"/>
      <c r="HHT23" s="156"/>
      <c r="HHU23" s="143"/>
      <c r="HHV23" s="156"/>
      <c r="HHW23" s="143"/>
      <c r="HHX23" s="156"/>
      <c r="HHY23" s="143"/>
      <c r="HHZ23" s="156"/>
      <c r="HIA23" s="143"/>
      <c r="HIB23" s="156"/>
      <c r="HIC23" s="143"/>
      <c r="HID23" s="156"/>
      <c r="HIE23" s="143"/>
      <c r="HIF23" s="156"/>
      <c r="HIG23" s="143"/>
      <c r="HIH23" s="156"/>
      <c r="HII23" s="143"/>
      <c r="HIJ23" s="156"/>
      <c r="HIK23" s="143"/>
      <c r="HIL23" s="156"/>
      <c r="HIM23" s="143"/>
      <c r="HIN23" s="156"/>
      <c r="HIO23" s="143"/>
      <c r="HIP23" s="156"/>
      <c r="HIQ23" s="143"/>
      <c r="HIR23" s="156"/>
      <c r="HIS23" s="143"/>
      <c r="HIT23" s="156"/>
      <c r="HIU23" s="143"/>
      <c r="HIV23" s="156"/>
      <c r="HIW23" s="143"/>
      <c r="HIX23" s="156"/>
      <c r="HIY23" s="143"/>
      <c r="HIZ23" s="156"/>
      <c r="HJA23" s="143"/>
      <c r="HJB23" s="156"/>
      <c r="HJC23" s="143"/>
      <c r="HJD23" s="156"/>
      <c r="HJE23" s="143"/>
      <c r="HJF23" s="156"/>
      <c r="HJG23" s="143"/>
      <c r="HJH23" s="156"/>
      <c r="HJI23" s="143"/>
      <c r="HJJ23" s="156"/>
      <c r="HJK23" s="143"/>
      <c r="HJL23" s="156"/>
      <c r="HJM23" s="143"/>
      <c r="HJN23" s="156"/>
      <c r="HJO23" s="143"/>
      <c r="HJP23" s="156"/>
      <c r="HJQ23" s="143"/>
      <c r="HJR23" s="156"/>
      <c r="HJS23" s="143"/>
      <c r="HJT23" s="156"/>
      <c r="HJU23" s="143"/>
      <c r="HJV23" s="156"/>
      <c r="HJW23" s="143"/>
      <c r="HJX23" s="156"/>
      <c r="HJY23" s="143"/>
      <c r="HJZ23" s="156"/>
      <c r="HKA23" s="143"/>
      <c r="HKB23" s="156"/>
      <c r="HKC23" s="143"/>
      <c r="HKD23" s="156"/>
      <c r="HKE23" s="143"/>
      <c r="HKF23" s="156"/>
      <c r="HKG23" s="143"/>
      <c r="HKH23" s="156"/>
      <c r="HKI23" s="143"/>
      <c r="HKJ23" s="156"/>
      <c r="HKK23" s="143"/>
      <c r="HKL23" s="156"/>
      <c r="HKM23" s="143"/>
      <c r="HKN23" s="156"/>
      <c r="HKO23" s="143"/>
      <c r="HKP23" s="156"/>
      <c r="HKQ23" s="143"/>
      <c r="HKR23" s="156"/>
      <c r="HKS23" s="143"/>
      <c r="HKT23" s="156"/>
      <c r="HKU23" s="143"/>
      <c r="HKV23" s="156"/>
      <c r="HKW23" s="143"/>
      <c r="HKX23" s="156"/>
      <c r="HKY23" s="143"/>
      <c r="HKZ23" s="156"/>
      <c r="HLA23" s="143"/>
      <c r="HLB23" s="156"/>
      <c r="HLC23" s="143"/>
      <c r="HLD23" s="156"/>
      <c r="HLE23" s="143"/>
      <c r="HLF23" s="156"/>
      <c r="HLG23" s="143"/>
      <c r="HLH23" s="156"/>
      <c r="HLI23" s="143"/>
      <c r="HLJ23" s="156"/>
      <c r="HLK23" s="143"/>
      <c r="HLL23" s="156"/>
      <c r="HLM23" s="143"/>
      <c r="HLN23" s="156"/>
      <c r="HLO23" s="143"/>
      <c r="HLP23" s="156"/>
      <c r="HLQ23" s="143"/>
      <c r="HLR23" s="156"/>
      <c r="HLS23" s="143"/>
      <c r="HLT23" s="156"/>
      <c r="HLU23" s="143"/>
      <c r="HLV23" s="156"/>
      <c r="HLW23" s="143"/>
      <c r="HLX23" s="156"/>
      <c r="HLY23" s="143"/>
      <c r="HLZ23" s="156"/>
      <c r="HMA23" s="143"/>
      <c r="HMB23" s="156"/>
      <c r="HMC23" s="143"/>
      <c r="HMD23" s="156"/>
      <c r="HME23" s="143"/>
      <c r="HMF23" s="156"/>
      <c r="HMG23" s="143"/>
      <c r="HMH23" s="156"/>
      <c r="HMI23" s="143"/>
      <c r="HMJ23" s="156"/>
      <c r="HMK23" s="143"/>
      <c r="HML23" s="156"/>
      <c r="HMM23" s="143"/>
      <c r="HMN23" s="156"/>
      <c r="HMO23" s="143"/>
      <c r="HMP23" s="156"/>
      <c r="HMQ23" s="143"/>
      <c r="HMR23" s="156"/>
      <c r="HMS23" s="143"/>
      <c r="HMT23" s="156"/>
      <c r="HMU23" s="143"/>
      <c r="HMV23" s="156"/>
      <c r="HMW23" s="143"/>
      <c r="HMX23" s="156"/>
      <c r="HMY23" s="143"/>
      <c r="HMZ23" s="156"/>
      <c r="HNA23" s="143"/>
      <c r="HNB23" s="156"/>
      <c r="HNC23" s="143"/>
      <c r="HND23" s="156"/>
      <c r="HNE23" s="143"/>
      <c r="HNF23" s="156"/>
      <c r="HNG23" s="143"/>
      <c r="HNH23" s="156"/>
      <c r="HNI23" s="143"/>
      <c r="HNJ23" s="156"/>
      <c r="HNK23" s="143"/>
      <c r="HNL23" s="156"/>
      <c r="HNM23" s="143"/>
      <c r="HNN23" s="156"/>
      <c r="HNO23" s="143"/>
      <c r="HNP23" s="156"/>
      <c r="HNQ23" s="143"/>
      <c r="HNR23" s="156"/>
      <c r="HNS23" s="143"/>
      <c r="HNT23" s="156"/>
      <c r="HNU23" s="143"/>
      <c r="HNV23" s="156"/>
      <c r="HNW23" s="143"/>
      <c r="HNX23" s="156"/>
      <c r="HNY23" s="143"/>
      <c r="HNZ23" s="156"/>
      <c r="HOA23" s="143"/>
      <c r="HOB23" s="156"/>
      <c r="HOC23" s="143"/>
      <c r="HOD23" s="156"/>
      <c r="HOE23" s="143"/>
      <c r="HOF23" s="156"/>
      <c r="HOG23" s="143"/>
      <c r="HOH23" s="156"/>
      <c r="HOI23" s="143"/>
      <c r="HOJ23" s="156"/>
      <c r="HOK23" s="143"/>
      <c r="HOL23" s="156"/>
      <c r="HOM23" s="143"/>
      <c r="HON23" s="156"/>
      <c r="HOO23" s="143"/>
      <c r="HOP23" s="156"/>
      <c r="HOQ23" s="143"/>
      <c r="HOR23" s="156"/>
      <c r="HOS23" s="143"/>
      <c r="HOT23" s="156"/>
      <c r="HOU23" s="143"/>
      <c r="HOV23" s="156"/>
      <c r="HOW23" s="143"/>
      <c r="HOX23" s="156"/>
      <c r="HOY23" s="143"/>
      <c r="HOZ23" s="156"/>
      <c r="HPA23" s="143"/>
      <c r="HPB23" s="156"/>
      <c r="HPC23" s="143"/>
      <c r="HPD23" s="156"/>
      <c r="HPE23" s="143"/>
      <c r="HPF23" s="156"/>
      <c r="HPG23" s="143"/>
      <c r="HPH23" s="156"/>
      <c r="HPI23" s="143"/>
      <c r="HPJ23" s="156"/>
      <c r="HPK23" s="143"/>
      <c r="HPL23" s="156"/>
      <c r="HPM23" s="143"/>
      <c r="HPN23" s="156"/>
      <c r="HPO23" s="143"/>
      <c r="HPP23" s="156"/>
      <c r="HPQ23" s="143"/>
      <c r="HPR23" s="156"/>
      <c r="HPS23" s="143"/>
      <c r="HPT23" s="156"/>
      <c r="HPU23" s="143"/>
      <c r="HPV23" s="156"/>
      <c r="HPW23" s="143"/>
      <c r="HPX23" s="156"/>
      <c r="HPY23" s="143"/>
      <c r="HPZ23" s="156"/>
      <c r="HQA23" s="143"/>
      <c r="HQB23" s="156"/>
      <c r="HQC23" s="143"/>
      <c r="HQD23" s="156"/>
      <c r="HQE23" s="143"/>
      <c r="HQF23" s="156"/>
      <c r="HQG23" s="143"/>
      <c r="HQH23" s="156"/>
      <c r="HQI23" s="143"/>
      <c r="HQJ23" s="156"/>
      <c r="HQK23" s="143"/>
      <c r="HQL23" s="156"/>
      <c r="HQM23" s="143"/>
      <c r="HQN23" s="156"/>
      <c r="HQO23" s="143"/>
      <c r="HQP23" s="156"/>
      <c r="HQQ23" s="143"/>
      <c r="HQR23" s="156"/>
      <c r="HQS23" s="143"/>
      <c r="HQT23" s="156"/>
      <c r="HQU23" s="143"/>
      <c r="HQV23" s="156"/>
      <c r="HQW23" s="143"/>
      <c r="HQX23" s="156"/>
      <c r="HQY23" s="143"/>
      <c r="HQZ23" s="156"/>
      <c r="HRA23" s="143"/>
      <c r="HRB23" s="156"/>
      <c r="HRC23" s="143"/>
      <c r="HRD23" s="156"/>
      <c r="HRE23" s="143"/>
      <c r="HRF23" s="156"/>
      <c r="HRG23" s="143"/>
      <c r="HRH23" s="156"/>
      <c r="HRI23" s="143"/>
      <c r="HRJ23" s="156"/>
      <c r="HRK23" s="143"/>
      <c r="HRL23" s="156"/>
      <c r="HRM23" s="143"/>
      <c r="HRN23" s="156"/>
      <c r="HRO23" s="143"/>
      <c r="HRP23" s="156"/>
      <c r="HRQ23" s="143"/>
      <c r="HRR23" s="156"/>
      <c r="HRS23" s="143"/>
      <c r="HRT23" s="156"/>
      <c r="HRU23" s="143"/>
      <c r="HRV23" s="156"/>
      <c r="HRW23" s="143"/>
      <c r="HRX23" s="156"/>
      <c r="HRY23" s="143"/>
      <c r="HRZ23" s="156"/>
      <c r="HSA23" s="143"/>
      <c r="HSB23" s="156"/>
      <c r="HSC23" s="143"/>
      <c r="HSD23" s="156"/>
      <c r="HSE23" s="143"/>
      <c r="HSF23" s="156"/>
      <c r="HSG23" s="143"/>
      <c r="HSH23" s="156"/>
      <c r="HSI23" s="143"/>
      <c r="HSJ23" s="156"/>
      <c r="HSK23" s="143"/>
      <c r="HSL23" s="156"/>
      <c r="HSM23" s="143"/>
      <c r="HSN23" s="156"/>
      <c r="HSO23" s="143"/>
      <c r="HSP23" s="156"/>
      <c r="HSQ23" s="143"/>
      <c r="HSR23" s="156"/>
      <c r="HSS23" s="143"/>
      <c r="HST23" s="156"/>
      <c r="HSU23" s="143"/>
      <c r="HSV23" s="156"/>
      <c r="HSW23" s="143"/>
      <c r="HSX23" s="156"/>
      <c r="HSY23" s="143"/>
      <c r="HSZ23" s="156"/>
      <c r="HTA23" s="143"/>
      <c r="HTB23" s="156"/>
      <c r="HTC23" s="143"/>
      <c r="HTD23" s="156"/>
      <c r="HTE23" s="143"/>
      <c r="HTF23" s="156"/>
      <c r="HTG23" s="143"/>
      <c r="HTH23" s="156"/>
      <c r="HTI23" s="143"/>
      <c r="HTJ23" s="156"/>
      <c r="HTK23" s="143"/>
      <c r="HTL23" s="156"/>
      <c r="HTM23" s="143"/>
      <c r="HTN23" s="156"/>
      <c r="HTO23" s="143"/>
      <c r="HTP23" s="156"/>
      <c r="HTQ23" s="143"/>
      <c r="HTR23" s="156"/>
      <c r="HTS23" s="143"/>
      <c r="HTT23" s="156"/>
      <c r="HTU23" s="143"/>
      <c r="HTV23" s="156"/>
      <c r="HTW23" s="143"/>
      <c r="HTX23" s="156"/>
      <c r="HTY23" s="143"/>
      <c r="HTZ23" s="156"/>
      <c r="HUA23" s="143"/>
      <c r="HUB23" s="156"/>
      <c r="HUC23" s="143"/>
      <c r="HUD23" s="156"/>
      <c r="HUE23" s="143"/>
      <c r="HUF23" s="156"/>
      <c r="HUG23" s="143"/>
      <c r="HUH23" s="156"/>
      <c r="HUI23" s="143"/>
      <c r="HUJ23" s="156"/>
      <c r="HUK23" s="143"/>
      <c r="HUL23" s="156"/>
      <c r="HUM23" s="143"/>
      <c r="HUN23" s="156"/>
      <c r="HUO23" s="143"/>
      <c r="HUP23" s="156"/>
      <c r="HUQ23" s="143"/>
      <c r="HUR23" s="156"/>
      <c r="HUS23" s="143"/>
      <c r="HUT23" s="156"/>
      <c r="HUU23" s="143"/>
      <c r="HUV23" s="156"/>
      <c r="HUW23" s="143"/>
      <c r="HUX23" s="156"/>
      <c r="HUY23" s="143"/>
      <c r="HUZ23" s="156"/>
      <c r="HVA23" s="143"/>
      <c r="HVB23" s="156"/>
      <c r="HVC23" s="143"/>
      <c r="HVD23" s="156"/>
      <c r="HVE23" s="143"/>
      <c r="HVF23" s="156"/>
      <c r="HVG23" s="143"/>
      <c r="HVH23" s="156"/>
      <c r="HVI23" s="143"/>
      <c r="HVJ23" s="156"/>
      <c r="HVK23" s="143"/>
      <c r="HVL23" s="156"/>
      <c r="HVM23" s="143"/>
      <c r="HVN23" s="156"/>
      <c r="HVO23" s="143"/>
      <c r="HVP23" s="156"/>
      <c r="HVQ23" s="143"/>
      <c r="HVR23" s="156"/>
      <c r="HVS23" s="143"/>
      <c r="HVT23" s="156"/>
      <c r="HVU23" s="143"/>
      <c r="HVV23" s="156"/>
      <c r="HVW23" s="143"/>
      <c r="HVX23" s="156"/>
      <c r="HVY23" s="143"/>
      <c r="HVZ23" s="156"/>
      <c r="HWA23" s="143"/>
      <c r="HWB23" s="156"/>
      <c r="HWC23" s="143"/>
      <c r="HWD23" s="156"/>
      <c r="HWE23" s="143"/>
      <c r="HWF23" s="156"/>
      <c r="HWG23" s="143"/>
      <c r="HWH23" s="156"/>
      <c r="HWI23" s="143"/>
      <c r="HWJ23" s="156"/>
      <c r="HWK23" s="143"/>
      <c r="HWL23" s="156"/>
      <c r="HWM23" s="143"/>
      <c r="HWN23" s="156"/>
      <c r="HWO23" s="143"/>
      <c r="HWP23" s="156"/>
      <c r="HWQ23" s="143"/>
      <c r="HWR23" s="156"/>
      <c r="HWS23" s="143"/>
      <c r="HWT23" s="156"/>
      <c r="HWU23" s="143"/>
      <c r="HWV23" s="156"/>
      <c r="HWW23" s="143"/>
      <c r="HWX23" s="156"/>
      <c r="HWY23" s="143"/>
      <c r="HWZ23" s="156"/>
      <c r="HXA23" s="143"/>
      <c r="HXB23" s="156"/>
      <c r="HXC23" s="143"/>
      <c r="HXD23" s="156"/>
      <c r="HXE23" s="143"/>
      <c r="HXF23" s="156"/>
      <c r="HXG23" s="143"/>
      <c r="HXH23" s="156"/>
      <c r="HXI23" s="143"/>
      <c r="HXJ23" s="156"/>
      <c r="HXK23" s="143"/>
      <c r="HXL23" s="156"/>
      <c r="HXM23" s="143"/>
      <c r="HXN23" s="156"/>
      <c r="HXO23" s="143"/>
      <c r="HXP23" s="156"/>
      <c r="HXQ23" s="143"/>
      <c r="HXR23" s="156"/>
      <c r="HXS23" s="143"/>
      <c r="HXT23" s="156"/>
      <c r="HXU23" s="143"/>
      <c r="HXV23" s="156"/>
      <c r="HXW23" s="143"/>
      <c r="HXX23" s="156"/>
      <c r="HXY23" s="143"/>
      <c r="HXZ23" s="156"/>
      <c r="HYA23" s="143"/>
      <c r="HYB23" s="156"/>
      <c r="HYC23" s="143"/>
      <c r="HYD23" s="156"/>
      <c r="HYE23" s="143"/>
      <c r="HYF23" s="156"/>
      <c r="HYG23" s="143"/>
      <c r="HYH23" s="156"/>
      <c r="HYI23" s="143"/>
      <c r="HYJ23" s="156"/>
      <c r="HYK23" s="143"/>
      <c r="HYL23" s="156"/>
      <c r="HYM23" s="143"/>
      <c r="HYN23" s="156"/>
      <c r="HYO23" s="143"/>
      <c r="HYP23" s="156"/>
      <c r="HYQ23" s="143"/>
      <c r="HYR23" s="156"/>
      <c r="HYS23" s="143"/>
      <c r="HYT23" s="156"/>
      <c r="HYU23" s="143"/>
      <c r="HYV23" s="156"/>
      <c r="HYW23" s="143"/>
      <c r="HYX23" s="156"/>
      <c r="HYY23" s="143"/>
      <c r="HYZ23" s="156"/>
      <c r="HZA23" s="143"/>
      <c r="HZB23" s="156"/>
      <c r="HZC23" s="143"/>
      <c r="HZD23" s="156"/>
      <c r="HZE23" s="143"/>
      <c r="HZF23" s="156"/>
      <c r="HZG23" s="143"/>
      <c r="HZH23" s="156"/>
      <c r="HZI23" s="143"/>
      <c r="HZJ23" s="156"/>
      <c r="HZK23" s="143"/>
      <c r="HZL23" s="156"/>
      <c r="HZM23" s="143"/>
      <c r="HZN23" s="156"/>
      <c r="HZO23" s="143"/>
      <c r="HZP23" s="156"/>
      <c r="HZQ23" s="143"/>
      <c r="HZR23" s="156"/>
      <c r="HZS23" s="143"/>
      <c r="HZT23" s="156"/>
      <c r="HZU23" s="143"/>
      <c r="HZV23" s="156"/>
      <c r="HZW23" s="143"/>
      <c r="HZX23" s="156"/>
      <c r="HZY23" s="143"/>
      <c r="HZZ23" s="156"/>
      <c r="IAA23" s="143"/>
      <c r="IAB23" s="156"/>
      <c r="IAC23" s="143"/>
      <c r="IAD23" s="156"/>
      <c r="IAE23" s="143"/>
      <c r="IAF23" s="156"/>
      <c r="IAG23" s="143"/>
      <c r="IAH23" s="156"/>
      <c r="IAI23" s="143"/>
      <c r="IAJ23" s="156"/>
      <c r="IAK23" s="143"/>
      <c r="IAL23" s="156"/>
      <c r="IAM23" s="143"/>
      <c r="IAN23" s="156"/>
      <c r="IAO23" s="143"/>
      <c r="IAP23" s="156"/>
      <c r="IAQ23" s="143"/>
      <c r="IAR23" s="156"/>
      <c r="IAS23" s="143"/>
      <c r="IAT23" s="156"/>
      <c r="IAU23" s="143"/>
      <c r="IAV23" s="156"/>
      <c r="IAW23" s="143"/>
      <c r="IAX23" s="156"/>
      <c r="IAY23" s="143"/>
      <c r="IAZ23" s="156"/>
      <c r="IBA23" s="143"/>
      <c r="IBB23" s="156"/>
      <c r="IBC23" s="143"/>
      <c r="IBD23" s="156"/>
      <c r="IBE23" s="143"/>
      <c r="IBF23" s="156"/>
      <c r="IBG23" s="143"/>
      <c r="IBH23" s="156"/>
      <c r="IBI23" s="143"/>
      <c r="IBJ23" s="156"/>
      <c r="IBK23" s="143"/>
      <c r="IBL23" s="156"/>
      <c r="IBM23" s="143"/>
      <c r="IBN23" s="156"/>
      <c r="IBO23" s="143"/>
      <c r="IBP23" s="156"/>
      <c r="IBQ23" s="143"/>
      <c r="IBR23" s="156"/>
      <c r="IBS23" s="143"/>
      <c r="IBT23" s="156"/>
      <c r="IBU23" s="143"/>
      <c r="IBV23" s="156"/>
      <c r="IBW23" s="143"/>
      <c r="IBX23" s="156"/>
      <c r="IBY23" s="143"/>
      <c r="IBZ23" s="156"/>
      <c r="ICA23" s="143"/>
      <c r="ICB23" s="156"/>
      <c r="ICC23" s="143"/>
      <c r="ICD23" s="156"/>
      <c r="ICE23" s="143"/>
      <c r="ICF23" s="156"/>
      <c r="ICG23" s="143"/>
      <c r="ICH23" s="156"/>
      <c r="ICI23" s="143"/>
      <c r="ICJ23" s="156"/>
      <c r="ICK23" s="143"/>
      <c r="ICL23" s="156"/>
      <c r="ICM23" s="143"/>
      <c r="ICN23" s="156"/>
      <c r="ICO23" s="143"/>
      <c r="ICP23" s="156"/>
      <c r="ICQ23" s="143"/>
      <c r="ICR23" s="156"/>
      <c r="ICS23" s="143"/>
      <c r="ICT23" s="156"/>
      <c r="ICU23" s="143"/>
      <c r="ICV23" s="156"/>
      <c r="ICW23" s="143"/>
      <c r="ICX23" s="156"/>
      <c r="ICY23" s="143"/>
      <c r="ICZ23" s="156"/>
      <c r="IDA23" s="143"/>
      <c r="IDB23" s="156"/>
      <c r="IDC23" s="143"/>
      <c r="IDD23" s="156"/>
      <c r="IDE23" s="143"/>
      <c r="IDF23" s="156"/>
      <c r="IDG23" s="143"/>
      <c r="IDH23" s="156"/>
      <c r="IDI23" s="143"/>
      <c r="IDJ23" s="156"/>
      <c r="IDK23" s="143"/>
      <c r="IDL23" s="156"/>
      <c r="IDM23" s="143"/>
      <c r="IDN23" s="156"/>
      <c r="IDO23" s="143"/>
      <c r="IDP23" s="156"/>
      <c r="IDQ23" s="143"/>
      <c r="IDR23" s="156"/>
      <c r="IDS23" s="143"/>
      <c r="IDT23" s="156"/>
      <c r="IDU23" s="143"/>
      <c r="IDV23" s="156"/>
      <c r="IDW23" s="143"/>
      <c r="IDX23" s="156"/>
      <c r="IDY23" s="143"/>
      <c r="IDZ23" s="156"/>
      <c r="IEA23" s="143"/>
      <c r="IEB23" s="156"/>
      <c r="IEC23" s="143"/>
      <c r="IED23" s="156"/>
      <c r="IEE23" s="143"/>
      <c r="IEF23" s="156"/>
      <c r="IEG23" s="143"/>
      <c r="IEH23" s="156"/>
      <c r="IEI23" s="143"/>
      <c r="IEJ23" s="156"/>
      <c r="IEK23" s="143"/>
      <c r="IEL23" s="156"/>
      <c r="IEM23" s="143"/>
      <c r="IEN23" s="156"/>
      <c r="IEO23" s="143"/>
      <c r="IEP23" s="156"/>
      <c r="IEQ23" s="143"/>
      <c r="IER23" s="156"/>
      <c r="IES23" s="143"/>
      <c r="IET23" s="156"/>
      <c r="IEU23" s="143"/>
      <c r="IEV23" s="156"/>
      <c r="IEW23" s="143"/>
      <c r="IEX23" s="156"/>
      <c r="IEY23" s="143"/>
      <c r="IEZ23" s="156"/>
      <c r="IFA23" s="143"/>
      <c r="IFB23" s="156"/>
      <c r="IFC23" s="143"/>
      <c r="IFD23" s="156"/>
      <c r="IFE23" s="143"/>
      <c r="IFF23" s="156"/>
      <c r="IFG23" s="143"/>
      <c r="IFH23" s="156"/>
      <c r="IFI23" s="143"/>
      <c r="IFJ23" s="156"/>
      <c r="IFK23" s="143"/>
      <c r="IFL23" s="156"/>
      <c r="IFM23" s="143"/>
      <c r="IFN23" s="156"/>
      <c r="IFO23" s="143"/>
      <c r="IFP23" s="156"/>
      <c r="IFQ23" s="143"/>
      <c r="IFR23" s="156"/>
      <c r="IFS23" s="143"/>
      <c r="IFT23" s="156"/>
      <c r="IFU23" s="143"/>
      <c r="IFV23" s="156"/>
      <c r="IFW23" s="143"/>
      <c r="IFX23" s="156"/>
      <c r="IFY23" s="143"/>
      <c r="IFZ23" s="156"/>
      <c r="IGA23" s="143"/>
      <c r="IGB23" s="156"/>
      <c r="IGC23" s="143"/>
      <c r="IGD23" s="156"/>
      <c r="IGE23" s="143"/>
      <c r="IGF23" s="156"/>
      <c r="IGG23" s="143"/>
      <c r="IGH23" s="156"/>
      <c r="IGI23" s="143"/>
      <c r="IGJ23" s="156"/>
      <c r="IGK23" s="143"/>
      <c r="IGL23" s="156"/>
      <c r="IGM23" s="143"/>
      <c r="IGN23" s="156"/>
      <c r="IGO23" s="143"/>
      <c r="IGP23" s="156"/>
      <c r="IGQ23" s="143"/>
      <c r="IGR23" s="156"/>
      <c r="IGS23" s="143"/>
      <c r="IGT23" s="156"/>
      <c r="IGU23" s="143"/>
      <c r="IGV23" s="156"/>
      <c r="IGW23" s="143"/>
      <c r="IGX23" s="156"/>
      <c r="IGY23" s="143"/>
      <c r="IGZ23" s="156"/>
      <c r="IHA23" s="143"/>
      <c r="IHB23" s="156"/>
      <c r="IHC23" s="143"/>
      <c r="IHD23" s="156"/>
      <c r="IHE23" s="143"/>
      <c r="IHF23" s="156"/>
      <c r="IHG23" s="143"/>
      <c r="IHH23" s="156"/>
      <c r="IHI23" s="143"/>
      <c r="IHJ23" s="156"/>
      <c r="IHK23" s="143"/>
      <c r="IHL23" s="156"/>
      <c r="IHM23" s="143"/>
      <c r="IHN23" s="156"/>
      <c r="IHO23" s="143"/>
      <c r="IHP23" s="156"/>
      <c r="IHQ23" s="143"/>
      <c r="IHR23" s="156"/>
      <c r="IHS23" s="143"/>
      <c r="IHT23" s="156"/>
      <c r="IHU23" s="143"/>
      <c r="IHV23" s="156"/>
      <c r="IHW23" s="143"/>
      <c r="IHX23" s="156"/>
      <c r="IHY23" s="143"/>
      <c r="IHZ23" s="156"/>
      <c r="IIA23" s="143"/>
      <c r="IIB23" s="156"/>
      <c r="IIC23" s="143"/>
      <c r="IID23" s="156"/>
      <c r="IIE23" s="143"/>
      <c r="IIF23" s="156"/>
      <c r="IIG23" s="143"/>
      <c r="IIH23" s="156"/>
      <c r="III23" s="143"/>
      <c r="IIJ23" s="156"/>
      <c r="IIK23" s="143"/>
      <c r="IIL23" s="156"/>
      <c r="IIM23" s="143"/>
      <c r="IIN23" s="156"/>
      <c r="IIO23" s="143"/>
      <c r="IIP23" s="156"/>
      <c r="IIQ23" s="143"/>
      <c r="IIR23" s="156"/>
      <c r="IIS23" s="143"/>
      <c r="IIT23" s="156"/>
      <c r="IIU23" s="143"/>
      <c r="IIV23" s="156"/>
      <c r="IIW23" s="143"/>
      <c r="IIX23" s="156"/>
      <c r="IIY23" s="143"/>
      <c r="IIZ23" s="156"/>
      <c r="IJA23" s="143"/>
      <c r="IJB23" s="156"/>
      <c r="IJC23" s="143"/>
      <c r="IJD23" s="156"/>
      <c r="IJE23" s="143"/>
      <c r="IJF23" s="156"/>
      <c r="IJG23" s="143"/>
      <c r="IJH23" s="156"/>
      <c r="IJI23" s="143"/>
      <c r="IJJ23" s="156"/>
      <c r="IJK23" s="143"/>
      <c r="IJL23" s="156"/>
      <c r="IJM23" s="143"/>
      <c r="IJN23" s="156"/>
      <c r="IJO23" s="143"/>
      <c r="IJP23" s="156"/>
      <c r="IJQ23" s="143"/>
      <c r="IJR23" s="156"/>
      <c r="IJS23" s="143"/>
      <c r="IJT23" s="156"/>
      <c r="IJU23" s="143"/>
      <c r="IJV23" s="156"/>
      <c r="IJW23" s="143"/>
      <c r="IJX23" s="156"/>
      <c r="IJY23" s="143"/>
      <c r="IJZ23" s="156"/>
      <c r="IKA23" s="143"/>
      <c r="IKB23" s="156"/>
      <c r="IKC23" s="143"/>
      <c r="IKD23" s="156"/>
      <c r="IKE23" s="143"/>
      <c r="IKF23" s="156"/>
      <c r="IKG23" s="143"/>
      <c r="IKH23" s="156"/>
      <c r="IKI23" s="143"/>
      <c r="IKJ23" s="156"/>
      <c r="IKK23" s="143"/>
      <c r="IKL23" s="156"/>
      <c r="IKM23" s="143"/>
      <c r="IKN23" s="156"/>
      <c r="IKO23" s="143"/>
      <c r="IKP23" s="156"/>
      <c r="IKQ23" s="143"/>
      <c r="IKR23" s="156"/>
      <c r="IKS23" s="143"/>
      <c r="IKT23" s="156"/>
      <c r="IKU23" s="143"/>
      <c r="IKV23" s="156"/>
      <c r="IKW23" s="143"/>
      <c r="IKX23" s="156"/>
      <c r="IKY23" s="143"/>
      <c r="IKZ23" s="156"/>
      <c r="ILA23" s="143"/>
      <c r="ILB23" s="156"/>
      <c r="ILC23" s="143"/>
      <c r="ILD23" s="156"/>
      <c r="ILE23" s="143"/>
      <c r="ILF23" s="156"/>
      <c r="ILG23" s="143"/>
      <c r="ILH23" s="156"/>
      <c r="ILI23" s="143"/>
      <c r="ILJ23" s="156"/>
      <c r="ILK23" s="143"/>
      <c r="ILL23" s="156"/>
      <c r="ILM23" s="143"/>
      <c r="ILN23" s="156"/>
      <c r="ILO23" s="143"/>
      <c r="ILP23" s="156"/>
      <c r="ILQ23" s="143"/>
      <c r="ILR23" s="156"/>
      <c r="ILS23" s="143"/>
      <c r="ILT23" s="156"/>
      <c r="ILU23" s="143"/>
      <c r="ILV23" s="156"/>
      <c r="ILW23" s="143"/>
      <c r="ILX23" s="156"/>
      <c r="ILY23" s="143"/>
      <c r="ILZ23" s="156"/>
      <c r="IMA23" s="143"/>
      <c r="IMB23" s="156"/>
      <c r="IMC23" s="143"/>
      <c r="IMD23" s="156"/>
      <c r="IME23" s="143"/>
      <c r="IMF23" s="156"/>
      <c r="IMG23" s="143"/>
      <c r="IMH23" s="156"/>
      <c r="IMI23" s="143"/>
      <c r="IMJ23" s="156"/>
      <c r="IMK23" s="143"/>
      <c r="IML23" s="156"/>
      <c r="IMM23" s="143"/>
      <c r="IMN23" s="156"/>
      <c r="IMO23" s="143"/>
      <c r="IMP23" s="156"/>
      <c r="IMQ23" s="143"/>
      <c r="IMR23" s="156"/>
      <c r="IMS23" s="143"/>
      <c r="IMT23" s="156"/>
      <c r="IMU23" s="143"/>
      <c r="IMV23" s="156"/>
      <c r="IMW23" s="143"/>
      <c r="IMX23" s="156"/>
      <c r="IMY23" s="143"/>
      <c r="IMZ23" s="156"/>
      <c r="INA23" s="143"/>
      <c r="INB23" s="156"/>
      <c r="INC23" s="143"/>
      <c r="IND23" s="156"/>
      <c r="INE23" s="143"/>
      <c r="INF23" s="156"/>
      <c r="ING23" s="143"/>
      <c r="INH23" s="156"/>
      <c r="INI23" s="143"/>
      <c r="INJ23" s="156"/>
      <c r="INK23" s="143"/>
      <c r="INL23" s="156"/>
      <c r="INM23" s="143"/>
      <c r="INN23" s="156"/>
      <c r="INO23" s="143"/>
      <c r="INP23" s="156"/>
      <c r="INQ23" s="143"/>
      <c r="INR23" s="156"/>
      <c r="INS23" s="143"/>
      <c r="INT23" s="156"/>
      <c r="INU23" s="143"/>
      <c r="INV23" s="156"/>
      <c r="INW23" s="143"/>
      <c r="INX23" s="156"/>
      <c r="INY23" s="143"/>
      <c r="INZ23" s="156"/>
      <c r="IOA23" s="143"/>
      <c r="IOB23" s="156"/>
      <c r="IOC23" s="143"/>
      <c r="IOD23" s="156"/>
      <c r="IOE23" s="143"/>
      <c r="IOF23" s="156"/>
      <c r="IOG23" s="143"/>
      <c r="IOH23" s="156"/>
      <c r="IOI23" s="143"/>
      <c r="IOJ23" s="156"/>
      <c r="IOK23" s="143"/>
      <c r="IOL23" s="156"/>
      <c r="IOM23" s="143"/>
      <c r="ION23" s="156"/>
      <c r="IOO23" s="143"/>
      <c r="IOP23" s="156"/>
      <c r="IOQ23" s="143"/>
      <c r="IOR23" s="156"/>
      <c r="IOS23" s="143"/>
      <c r="IOT23" s="156"/>
      <c r="IOU23" s="143"/>
      <c r="IOV23" s="156"/>
      <c r="IOW23" s="143"/>
      <c r="IOX23" s="156"/>
      <c r="IOY23" s="143"/>
      <c r="IOZ23" s="156"/>
      <c r="IPA23" s="143"/>
      <c r="IPB23" s="156"/>
      <c r="IPC23" s="143"/>
      <c r="IPD23" s="156"/>
      <c r="IPE23" s="143"/>
      <c r="IPF23" s="156"/>
      <c r="IPG23" s="143"/>
      <c r="IPH23" s="156"/>
      <c r="IPI23" s="143"/>
      <c r="IPJ23" s="156"/>
      <c r="IPK23" s="143"/>
      <c r="IPL23" s="156"/>
      <c r="IPM23" s="143"/>
      <c r="IPN23" s="156"/>
      <c r="IPO23" s="143"/>
      <c r="IPP23" s="156"/>
      <c r="IPQ23" s="143"/>
      <c r="IPR23" s="156"/>
      <c r="IPS23" s="143"/>
      <c r="IPT23" s="156"/>
      <c r="IPU23" s="143"/>
      <c r="IPV23" s="156"/>
      <c r="IPW23" s="143"/>
      <c r="IPX23" s="156"/>
      <c r="IPY23" s="143"/>
      <c r="IPZ23" s="156"/>
      <c r="IQA23" s="143"/>
      <c r="IQB23" s="156"/>
      <c r="IQC23" s="143"/>
      <c r="IQD23" s="156"/>
      <c r="IQE23" s="143"/>
      <c r="IQF23" s="156"/>
      <c r="IQG23" s="143"/>
      <c r="IQH23" s="156"/>
      <c r="IQI23" s="143"/>
      <c r="IQJ23" s="156"/>
      <c r="IQK23" s="143"/>
      <c r="IQL23" s="156"/>
      <c r="IQM23" s="143"/>
      <c r="IQN23" s="156"/>
      <c r="IQO23" s="143"/>
      <c r="IQP23" s="156"/>
      <c r="IQQ23" s="143"/>
      <c r="IQR23" s="156"/>
      <c r="IQS23" s="143"/>
      <c r="IQT23" s="156"/>
      <c r="IQU23" s="143"/>
      <c r="IQV23" s="156"/>
      <c r="IQW23" s="143"/>
      <c r="IQX23" s="156"/>
      <c r="IQY23" s="143"/>
      <c r="IQZ23" s="156"/>
      <c r="IRA23" s="143"/>
      <c r="IRB23" s="156"/>
      <c r="IRC23" s="143"/>
      <c r="IRD23" s="156"/>
      <c r="IRE23" s="143"/>
      <c r="IRF23" s="156"/>
      <c r="IRG23" s="143"/>
      <c r="IRH23" s="156"/>
      <c r="IRI23" s="143"/>
      <c r="IRJ23" s="156"/>
      <c r="IRK23" s="143"/>
      <c r="IRL23" s="156"/>
      <c r="IRM23" s="143"/>
      <c r="IRN23" s="156"/>
      <c r="IRO23" s="143"/>
      <c r="IRP23" s="156"/>
      <c r="IRQ23" s="143"/>
      <c r="IRR23" s="156"/>
      <c r="IRS23" s="143"/>
      <c r="IRT23" s="156"/>
      <c r="IRU23" s="143"/>
      <c r="IRV23" s="156"/>
      <c r="IRW23" s="143"/>
      <c r="IRX23" s="156"/>
      <c r="IRY23" s="143"/>
      <c r="IRZ23" s="156"/>
      <c r="ISA23" s="143"/>
      <c r="ISB23" s="156"/>
      <c r="ISC23" s="143"/>
      <c r="ISD23" s="156"/>
      <c r="ISE23" s="143"/>
      <c r="ISF23" s="156"/>
      <c r="ISG23" s="143"/>
      <c r="ISH23" s="156"/>
      <c r="ISI23" s="143"/>
      <c r="ISJ23" s="156"/>
      <c r="ISK23" s="143"/>
      <c r="ISL23" s="156"/>
      <c r="ISM23" s="143"/>
      <c r="ISN23" s="156"/>
      <c r="ISO23" s="143"/>
      <c r="ISP23" s="156"/>
      <c r="ISQ23" s="143"/>
      <c r="ISR23" s="156"/>
      <c r="ISS23" s="143"/>
      <c r="IST23" s="156"/>
      <c r="ISU23" s="143"/>
      <c r="ISV23" s="156"/>
      <c r="ISW23" s="143"/>
      <c r="ISX23" s="156"/>
      <c r="ISY23" s="143"/>
      <c r="ISZ23" s="156"/>
      <c r="ITA23" s="143"/>
      <c r="ITB23" s="156"/>
      <c r="ITC23" s="143"/>
      <c r="ITD23" s="156"/>
      <c r="ITE23" s="143"/>
      <c r="ITF23" s="156"/>
      <c r="ITG23" s="143"/>
      <c r="ITH23" s="156"/>
      <c r="ITI23" s="143"/>
      <c r="ITJ23" s="156"/>
      <c r="ITK23" s="143"/>
      <c r="ITL23" s="156"/>
      <c r="ITM23" s="143"/>
      <c r="ITN23" s="156"/>
      <c r="ITO23" s="143"/>
      <c r="ITP23" s="156"/>
      <c r="ITQ23" s="143"/>
      <c r="ITR23" s="156"/>
      <c r="ITS23" s="143"/>
      <c r="ITT23" s="156"/>
      <c r="ITU23" s="143"/>
      <c r="ITV23" s="156"/>
      <c r="ITW23" s="143"/>
      <c r="ITX23" s="156"/>
      <c r="ITY23" s="143"/>
      <c r="ITZ23" s="156"/>
      <c r="IUA23" s="143"/>
      <c r="IUB23" s="156"/>
      <c r="IUC23" s="143"/>
      <c r="IUD23" s="156"/>
      <c r="IUE23" s="143"/>
      <c r="IUF23" s="156"/>
      <c r="IUG23" s="143"/>
      <c r="IUH23" s="156"/>
      <c r="IUI23" s="143"/>
      <c r="IUJ23" s="156"/>
      <c r="IUK23" s="143"/>
      <c r="IUL23" s="156"/>
      <c r="IUM23" s="143"/>
      <c r="IUN23" s="156"/>
      <c r="IUO23" s="143"/>
      <c r="IUP23" s="156"/>
      <c r="IUQ23" s="143"/>
      <c r="IUR23" s="156"/>
      <c r="IUS23" s="143"/>
      <c r="IUT23" s="156"/>
      <c r="IUU23" s="143"/>
      <c r="IUV23" s="156"/>
      <c r="IUW23" s="143"/>
      <c r="IUX23" s="156"/>
      <c r="IUY23" s="143"/>
      <c r="IUZ23" s="156"/>
      <c r="IVA23" s="143"/>
      <c r="IVB23" s="156"/>
      <c r="IVC23" s="143"/>
      <c r="IVD23" s="156"/>
      <c r="IVE23" s="143"/>
      <c r="IVF23" s="156"/>
      <c r="IVG23" s="143"/>
      <c r="IVH23" s="156"/>
      <c r="IVI23" s="143"/>
      <c r="IVJ23" s="156"/>
      <c r="IVK23" s="143"/>
      <c r="IVL23" s="156"/>
      <c r="IVM23" s="143"/>
      <c r="IVN23" s="156"/>
      <c r="IVO23" s="143"/>
      <c r="IVP23" s="156"/>
      <c r="IVQ23" s="143"/>
      <c r="IVR23" s="156"/>
      <c r="IVS23" s="143"/>
      <c r="IVT23" s="156"/>
      <c r="IVU23" s="143"/>
      <c r="IVV23" s="156"/>
      <c r="IVW23" s="143"/>
      <c r="IVX23" s="156"/>
      <c r="IVY23" s="143"/>
      <c r="IVZ23" s="156"/>
      <c r="IWA23" s="143"/>
      <c r="IWB23" s="156"/>
      <c r="IWC23" s="143"/>
      <c r="IWD23" s="156"/>
      <c r="IWE23" s="143"/>
      <c r="IWF23" s="156"/>
      <c r="IWG23" s="143"/>
      <c r="IWH23" s="156"/>
      <c r="IWI23" s="143"/>
      <c r="IWJ23" s="156"/>
      <c r="IWK23" s="143"/>
      <c r="IWL23" s="156"/>
      <c r="IWM23" s="143"/>
      <c r="IWN23" s="156"/>
      <c r="IWO23" s="143"/>
      <c r="IWP23" s="156"/>
      <c r="IWQ23" s="143"/>
      <c r="IWR23" s="156"/>
      <c r="IWS23" s="143"/>
      <c r="IWT23" s="156"/>
      <c r="IWU23" s="143"/>
      <c r="IWV23" s="156"/>
      <c r="IWW23" s="143"/>
      <c r="IWX23" s="156"/>
      <c r="IWY23" s="143"/>
      <c r="IWZ23" s="156"/>
      <c r="IXA23" s="143"/>
      <c r="IXB23" s="156"/>
      <c r="IXC23" s="143"/>
      <c r="IXD23" s="156"/>
      <c r="IXE23" s="143"/>
      <c r="IXF23" s="156"/>
      <c r="IXG23" s="143"/>
      <c r="IXH23" s="156"/>
      <c r="IXI23" s="143"/>
      <c r="IXJ23" s="156"/>
      <c r="IXK23" s="143"/>
      <c r="IXL23" s="156"/>
      <c r="IXM23" s="143"/>
      <c r="IXN23" s="156"/>
      <c r="IXO23" s="143"/>
      <c r="IXP23" s="156"/>
      <c r="IXQ23" s="143"/>
      <c r="IXR23" s="156"/>
      <c r="IXS23" s="143"/>
      <c r="IXT23" s="156"/>
      <c r="IXU23" s="143"/>
      <c r="IXV23" s="156"/>
      <c r="IXW23" s="143"/>
      <c r="IXX23" s="156"/>
      <c r="IXY23" s="143"/>
      <c r="IXZ23" s="156"/>
      <c r="IYA23" s="143"/>
      <c r="IYB23" s="156"/>
      <c r="IYC23" s="143"/>
      <c r="IYD23" s="156"/>
      <c r="IYE23" s="143"/>
      <c r="IYF23" s="156"/>
      <c r="IYG23" s="143"/>
      <c r="IYH23" s="156"/>
      <c r="IYI23" s="143"/>
      <c r="IYJ23" s="156"/>
      <c r="IYK23" s="143"/>
      <c r="IYL23" s="156"/>
      <c r="IYM23" s="143"/>
      <c r="IYN23" s="156"/>
      <c r="IYO23" s="143"/>
      <c r="IYP23" s="156"/>
      <c r="IYQ23" s="143"/>
      <c r="IYR23" s="156"/>
      <c r="IYS23" s="143"/>
      <c r="IYT23" s="156"/>
      <c r="IYU23" s="143"/>
      <c r="IYV23" s="156"/>
      <c r="IYW23" s="143"/>
      <c r="IYX23" s="156"/>
      <c r="IYY23" s="143"/>
      <c r="IYZ23" s="156"/>
      <c r="IZA23" s="143"/>
      <c r="IZB23" s="156"/>
      <c r="IZC23" s="143"/>
      <c r="IZD23" s="156"/>
      <c r="IZE23" s="143"/>
      <c r="IZF23" s="156"/>
      <c r="IZG23" s="143"/>
      <c r="IZH23" s="156"/>
      <c r="IZI23" s="143"/>
      <c r="IZJ23" s="156"/>
      <c r="IZK23" s="143"/>
      <c r="IZL23" s="156"/>
      <c r="IZM23" s="143"/>
      <c r="IZN23" s="156"/>
      <c r="IZO23" s="143"/>
      <c r="IZP23" s="156"/>
      <c r="IZQ23" s="143"/>
      <c r="IZR23" s="156"/>
      <c r="IZS23" s="143"/>
      <c r="IZT23" s="156"/>
      <c r="IZU23" s="143"/>
      <c r="IZV23" s="156"/>
      <c r="IZW23" s="143"/>
      <c r="IZX23" s="156"/>
      <c r="IZY23" s="143"/>
      <c r="IZZ23" s="156"/>
      <c r="JAA23" s="143"/>
      <c r="JAB23" s="156"/>
      <c r="JAC23" s="143"/>
      <c r="JAD23" s="156"/>
      <c r="JAE23" s="143"/>
      <c r="JAF23" s="156"/>
      <c r="JAG23" s="143"/>
      <c r="JAH23" s="156"/>
      <c r="JAI23" s="143"/>
      <c r="JAJ23" s="156"/>
      <c r="JAK23" s="143"/>
      <c r="JAL23" s="156"/>
      <c r="JAM23" s="143"/>
      <c r="JAN23" s="156"/>
      <c r="JAO23" s="143"/>
      <c r="JAP23" s="156"/>
      <c r="JAQ23" s="143"/>
      <c r="JAR23" s="156"/>
      <c r="JAS23" s="143"/>
      <c r="JAT23" s="156"/>
      <c r="JAU23" s="143"/>
      <c r="JAV23" s="156"/>
      <c r="JAW23" s="143"/>
      <c r="JAX23" s="156"/>
      <c r="JAY23" s="143"/>
      <c r="JAZ23" s="156"/>
      <c r="JBA23" s="143"/>
      <c r="JBB23" s="156"/>
      <c r="JBC23" s="143"/>
      <c r="JBD23" s="156"/>
      <c r="JBE23" s="143"/>
      <c r="JBF23" s="156"/>
      <c r="JBG23" s="143"/>
      <c r="JBH23" s="156"/>
      <c r="JBI23" s="143"/>
      <c r="JBJ23" s="156"/>
      <c r="JBK23" s="143"/>
      <c r="JBL23" s="156"/>
      <c r="JBM23" s="143"/>
      <c r="JBN23" s="156"/>
      <c r="JBO23" s="143"/>
      <c r="JBP23" s="156"/>
      <c r="JBQ23" s="143"/>
      <c r="JBR23" s="156"/>
      <c r="JBS23" s="143"/>
      <c r="JBT23" s="156"/>
      <c r="JBU23" s="143"/>
      <c r="JBV23" s="156"/>
      <c r="JBW23" s="143"/>
      <c r="JBX23" s="156"/>
      <c r="JBY23" s="143"/>
      <c r="JBZ23" s="156"/>
      <c r="JCA23" s="143"/>
      <c r="JCB23" s="156"/>
      <c r="JCC23" s="143"/>
      <c r="JCD23" s="156"/>
      <c r="JCE23" s="143"/>
      <c r="JCF23" s="156"/>
      <c r="JCG23" s="143"/>
      <c r="JCH23" s="156"/>
      <c r="JCI23" s="143"/>
      <c r="JCJ23" s="156"/>
      <c r="JCK23" s="143"/>
      <c r="JCL23" s="156"/>
      <c r="JCM23" s="143"/>
      <c r="JCN23" s="156"/>
      <c r="JCO23" s="143"/>
      <c r="JCP23" s="156"/>
      <c r="JCQ23" s="143"/>
      <c r="JCR23" s="156"/>
      <c r="JCS23" s="143"/>
      <c r="JCT23" s="156"/>
      <c r="JCU23" s="143"/>
      <c r="JCV23" s="156"/>
      <c r="JCW23" s="143"/>
      <c r="JCX23" s="156"/>
      <c r="JCY23" s="143"/>
      <c r="JCZ23" s="156"/>
      <c r="JDA23" s="143"/>
      <c r="JDB23" s="156"/>
      <c r="JDC23" s="143"/>
      <c r="JDD23" s="156"/>
      <c r="JDE23" s="143"/>
      <c r="JDF23" s="156"/>
      <c r="JDG23" s="143"/>
      <c r="JDH23" s="156"/>
      <c r="JDI23" s="143"/>
      <c r="JDJ23" s="156"/>
      <c r="JDK23" s="143"/>
      <c r="JDL23" s="156"/>
      <c r="JDM23" s="143"/>
      <c r="JDN23" s="156"/>
      <c r="JDO23" s="143"/>
      <c r="JDP23" s="156"/>
      <c r="JDQ23" s="143"/>
      <c r="JDR23" s="156"/>
      <c r="JDS23" s="143"/>
      <c r="JDT23" s="156"/>
      <c r="JDU23" s="143"/>
      <c r="JDV23" s="156"/>
      <c r="JDW23" s="143"/>
      <c r="JDX23" s="156"/>
      <c r="JDY23" s="143"/>
      <c r="JDZ23" s="156"/>
      <c r="JEA23" s="143"/>
      <c r="JEB23" s="156"/>
      <c r="JEC23" s="143"/>
      <c r="JED23" s="156"/>
      <c r="JEE23" s="143"/>
      <c r="JEF23" s="156"/>
      <c r="JEG23" s="143"/>
      <c r="JEH23" s="156"/>
      <c r="JEI23" s="143"/>
      <c r="JEJ23" s="156"/>
      <c r="JEK23" s="143"/>
      <c r="JEL23" s="156"/>
      <c r="JEM23" s="143"/>
      <c r="JEN23" s="156"/>
      <c r="JEO23" s="143"/>
      <c r="JEP23" s="156"/>
      <c r="JEQ23" s="143"/>
      <c r="JER23" s="156"/>
      <c r="JES23" s="143"/>
      <c r="JET23" s="156"/>
      <c r="JEU23" s="143"/>
      <c r="JEV23" s="156"/>
      <c r="JEW23" s="143"/>
      <c r="JEX23" s="156"/>
      <c r="JEY23" s="143"/>
      <c r="JEZ23" s="156"/>
      <c r="JFA23" s="143"/>
      <c r="JFB23" s="156"/>
      <c r="JFC23" s="143"/>
      <c r="JFD23" s="156"/>
      <c r="JFE23" s="143"/>
      <c r="JFF23" s="156"/>
      <c r="JFG23" s="143"/>
      <c r="JFH23" s="156"/>
      <c r="JFI23" s="143"/>
      <c r="JFJ23" s="156"/>
      <c r="JFK23" s="143"/>
      <c r="JFL23" s="156"/>
      <c r="JFM23" s="143"/>
      <c r="JFN23" s="156"/>
      <c r="JFO23" s="143"/>
      <c r="JFP23" s="156"/>
      <c r="JFQ23" s="143"/>
      <c r="JFR23" s="156"/>
      <c r="JFS23" s="143"/>
      <c r="JFT23" s="156"/>
      <c r="JFU23" s="143"/>
      <c r="JFV23" s="156"/>
      <c r="JFW23" s="143"/>
      <c r="JFX23" s="156"/>
      <c r="JFY23" s="143"/>
      <c r="JFZ23" s="156"/>
      <c r="JGA23" s="143"/>
      <c r="JGB23" s="156"/>
      <c r="JGC23" s="143"/>
      <c r="JGD23" s="156"/>
      <c r="JGE23" s="143"/>
      <c r="JGF23" s="156"/>
      <c r="JGG23" s="143"/>
      <c r="JGH23" s="156"/>
      <c r="JGI23" s="143"/>
      <c r="JGJ23" s="156"/>
      <c r="JGK23" s="143"/>
      <c r="JGL23" s="156"/>
      <c r="JGM23" s="143"/>
      <c r="JGN23" s="156"/>
      <c r="JGO23" s="143"/>
      <c r="JGP23" s="156"/>
      <c r="JGQ23" s="143"/>
      <c r="JGR23" s="156"/>
      <c r="JGS23" s="143"/>
      <c r="JGT23" s="156"/>
      <c r="JGU23" s="143"/>
      <c r="JGV23" s="156"/>
      <c r="JGW23" s="143"/>
      <c r="JGX23" s="156"/>
      <c r="JGY23" s="143"/>
      <c r="JGZ23" s="156"/>
      <c r="JHA23" s="143"/>
      <c r="JHB23" s="156"/>
      <c r="JHC23" s="143"/>
      <c r="JHD23" s="156"/>
      <c r="JHE23" s="143"/>
      <c r="JHF23" s="156"/>
      <c r="JHG23" s="143"/>
      <c r="JHH23" s="156"/>
      <c r="JHI23" s="143"/>
      <c r="JHJ23" s="156"/>
      <c r="JHK23" s="143"/>
      <c r="JHL23" s="156"/>
      <c r="JHM23" s="143"/>
      <c r="JHN23" s="156"/>
      <c r="JHO23" s="143"/>
      <c r="JHP23" s="156"/>
      <c r="JHQ23" s="143"/>
      <c r="JHR23" s="156"/>
      <c r="JHS23" s="143"/>
      <c r="JHT23" s="156"/>
      <c r="JHU23" s="143"/>
      <c r="JHV23" s="156"/>
      <c r="JHW23" s="143"/>
      <c r="JHX23" s="156"/>
      <c r="JHY23" s="143"/>
      <c r="JHZ23" s="156"/>
      <c r="JIA23" s="143"/>
      <c r="JIB23" s="156"/>
      <c r="JIC23" s="143"/>
      <c r="JID23" s="156"/>
      <c r="JIE23" s="143"/>
      <c r="JIF23" s="156"/>
      <c r="JIG23" s="143"/>
      <c r="JIH23" s="156"/>
      <c r="JII23" s="143"/>
      <c r="JIJ23" s="156"/>
      <c r="JIK23" s="143"/>
      <c r="JIL23" s="156"/>
      <c r="JIM23" s="143"/>
      <c r="JIN23" s="156"/>
      <c r="JIO23" s="143"/>
      <c r="JIP23" s="156"/>
      <c r="JIQ23" s="143"/>
      <c r="JIR23" s="156"/>
      <c r="JIS23" s="143"/>
      <c r="JIT23" s="156"/>
      <c r="JIU23" s="143"/>
      <c r="JIV23" s="156"/>
      <c r="JIW23" s="143"/>
      <c r="JIX23" s="156"/>
      <c r="JIY23" s="143"/>
      <c r="JIZ23" s="156"/>
      <c r="JJA23" s="143"/>
      <c r="JJB23" s="156"/>
      <c r="JJC23" s="143"/>
      <c r="JJD23" s="156"/>
      <c r="JJE23" s="143"/>
      <c r="JJF23" s="156"/>
      <c r="JJG23" s="143"/>
      <c r="JJH23" s="156"/>
      <c r="JJI23" s="143"/>
      <c r="JJJ23" s="156"/>
      <c r="JJK23" s="143"/>
      <c r="JJL23" s="156"/>
      <c r="JJM23" s="143"/>
      <c r="JJN23" s="156"/>
      <c r="JJO23" s="143"/>
      <c r="JJP23" s="156"/>
      <c r="JJQ23" s="143"/>
      <c r="JJR23" s="156"/>
      <c r="JJS23" s="143"/>
      <c r="JJT23" s="156"/>
      <c r="JJU23" s="143"/>
      <c r="JJV23" s="156"/>
      <c r="JJW23" s="143"/>
      <c r="JJX23" s="156"/>
      <c r="JJY23" s="143"/>
      <c r="JJZ23" s="156"/>
      <c r="JKA23" s="143"/>
      <c r="JKB23" s="156"/>
      <c r="JKC23" s="143"/>
      <c r="JKD23" s="156"/>
      <c r="JKE23" s="143"/>
      <c r="JKF23" s="156"/>
      <c r="JKG23" s="143"/>
      <c r="JKH23" s="156"/>
      <c r="JKI23" s="143"/>
      <c r="JKJ23" s="156"/>
      <c r="JKK23" s="143"/>
      <c r="JKL23" s="156"/>
      <c r="JKM23" s="143"/>
      <c r="JKN23" s="156"/>
      <c r="JKO23" s="143"/>
      <c r="JKP23" s="156"/>
      <c r="JKQ23" s="143"/>
      <c r="JKR23" s="156"/>
      <c r="JKS23" s="143"/>
      <c r="JKT23" s="156"/>
      <c r="JKU23" s="143"/>
      <c r="JKV23" s="156"/>
      <c r="JKW23" s="143"/>
      <c r="JKX23" s="156"/>
      <c r="JKY23" s="143"/>
      <c r="JKZ23" s="156"/>
      <c r="JLA23" s="143"/>
      <c r="JLB23" s="156"/>
      <c r="JLC23" s="143"/>
      <c r="JLD23" s="156"/>
      <c r="JLE23" s="143"/>
      <c r="JLF23" s="156"/>
      <c r="JLG23" s="143"/>
      <c r="JLH23" s="156"/>
      <c r="JLI23" s="143"/>
      <c r="JLJ23" s="156"/>
      <c r="JLK23" s="143"/>
      <c r="JLL23" s="156"/>
      <c r="JLM23" s="143"/>
      <c r="JLN23" s="156"/>
      <c r="JLO23" s="143"/>
      <c r="JLP23" s="156"/>
      <c r="JLQ23" s="143"/>
      <c r="JLR23" s="156"/>
      <c r="JLS23" s="143"/>
      <c r="JLT23" s="156"/>
      <c r="JLU23" s="143"/>
      <c r="JLV23" s="156"/>
      <c r="JLW23" s="143"/>
      <c r="JLX23" s="156"/>
      <c r="JLY23" s="143"/>
      <c r="JLZ23" s="156"/>
      <c r="JMA23" s="143"/>
      <c r="JMB23" s="156"/>
      <c r="JMC23" s="143"/>
      <c r="JMD23" s="156"/>
      <c r="JME23" s="143"/>
      <c r="JMF23" s="156"/>
      <c r="JMG23" s="143"/>
      <c r="JMH23" s="156"/>
      <c r="JMI23" s="143"/>
      <c r="JMJ23" s="156"/>
      <c r="JMK23" s="143"/>
      <c r="JML23" s="156"/>
      <c r="JMM23" s="143"/>
      <c r="JMN23" s="156"/>
      <c r="JMO23" s="143"/>
      <c r="JMP23" s="156"/>
      <c r="JMQ23" s="143"/>
      <c r="JMR23" s="156"/>
      <c r="JMS23" s="143"/>
      <c r="JMT23" s="156"/>
      <c r="JMU23" s="143"/>
      <c r="JMV23" s="156"/>
      <c r="JMW23" s="143"/>
      <c r="JMX23" s="156"/>
      <c r="JMY23" s="143"/>
      <c r="JMZ23" s="156"/>
      <c r="JNA23" s="143"/>
      <c r="JNB23" s="156"/>
      <c r="JNC23" s="143"/>
      <c r="JND23" s="156"/>
      <c r="JNE23" s="143"/>
      <c r="JNF23" s="156"/>
      <c r="JNG23" s="143"/>
      <c r="JNH23" s="156"/>
      <c r="JNI23" s="143"/>
      <c r="JNJ23" s="156"/>
      <c r="JNK23" s="143"/>
      <c r="JNL23" s="156"/>
      <c r="JNM23" s="143"/>
      <c r="JNN23" s="156"/>
      <c r="JNO23" s="143"/>
      <c r="JNP23" s="156"/>
      <c r="JNQ23" s="143"/>
      <c r="JNR23" s="156"/>
      <c r="JNS23" s="143"/>
      <c r="JNT23" s="156"/>
      <c r="JNU23" s="143"/>
      <c r="JNV23" s="156"/>
      <c r="JNW23" s="143"/>
      <c r="JNX23" s="156"/>
      <c r="JNY23" s="143"/>
      <c r="JNZ23" s="156"/>
      <c r="JOA23" s="143"/>
      <c r="JOB23" s="156"/>
      <c r="JOC23" s="143"/>
      <c r="JOD23" s="156"/>
      <c r="JOE23" s="143"/>
      <c r="JOF23" s="156"/>
      <c r="JOG23" s="143"/>
      <c r="JOH23" s="156"/>
      <c r="JOI23" s="143"/>
      <c r="JOJ23" s="156"/>
      <c r="JOK23" s="143"/>
      <c r="JOL23" s="156"/>
      <c r="JOM23" s="143"/>
      <c r="JON23" s="156"/>
      <c r="JOO23" s="143"/>
      <c r="JOP23" s="156"/>
      <c r="JOQ23" s="143"/>
      <c r="JOR23" s="156"/>
      <c r="JOS23" s="143"/>
      <c r="JOT23" s="156"/>
      <c r="JOU23" s="143"/>
      <c r="JOV23" s="156"/>
      <c r="JOW23" s="143"/>
      <c r="JOX23" s="156"/>
      <c r="JOY23" s="143"/>
      <c r="JOZ23" s="156"/>
      <c r="JPA23" s="143"/>
      <c r="JPB23" s="156"/>
      <c r="JPC23" s="143"/>
      <c r="JPD23" s="156"/>
      <c r="JPE23" s="143"/>
      <c r="JPF23" s="156"/>
      <c r="JPG23" s="143"/>
      <c r="JPH23" s="156"/>
      <c r="JPI23" s="143"/>
      <c r="JPJ23" s="156"/>
      <c r="JPK23" s="143"/>
      <c r="JPL23" s="156"/>
      <c r="JPM23" s="143"/>
      <c r="JPN23" s="156"/>
      <c r="JPO23" s="143"/>
      <c r="JPP23" s="156"/>
      <c r="JPQ23" s="143"/>
      <c r="JPR23" s="156"/>
      <c r="JPS23" s="143"/>
      <c r="JPT23" s="156"/>
      <c r="JPU23" s="143"/>
      <c r="JPV23" s="156"/>
      <c r="JPW23" s="143"/>
      <c r="JPX23" s="156"/>
      <c r="JPY23" s="143"/>
      <c r="JPZ23" s="156"/>
      <c r="JQA23" s="143"/>
      <c r="JQB23" s="156"/>
      <c r="JQC23" s="143"/>
      <c r="JQD23" s="156"/>
      <c r="JQE23" s="143"/>
      <c r="JQF23" s="156"/>
      <c r="JQG23" s="143"/>
      <c r="JQH23" s="156"/>
      <c r="JQI23" s="143"/>
      <c r="JQJ23" s="156"/>
      <c r="JQK23" s="143"/>
      <c r="JQL23" s="156"/>
      <c r="JQM23" s="143"/>
      <c r="JQN23" s="156"/>
      <c r="JQO23" s="143"/>
      <c r="JQP23" s="156"/>
      <c r="JQQ23" s="143"/>
      <c r="JQR23" s="156"/>
      <c r="JQS23" s="143"/>
      <c r="JQT23" s="156"/>
      <c r="JQU23" s="143"/>
      <c r="JQV23" s="156"/>
      <c r="JQW23" s="143"/>
      <c r="JQX23" s="156"/>
      <c r="JQY23" s="143"/>
      <c r="JQZ23" s="156"/>
      <c r="JRA23" s="143"/>
      <c r="JRB23" s="156"/>
      <c r="JRC23" s="143"/>
      <c r="JRD23" s="156"/>
      <c r="JRE23" s="143"/>
      <c r="JRF23" s="156"/>
      <c r="JRG23" s="143"/>
      <c r="JRH23" s="156"/>
      <c r="JRI23" s="143"/>
      <c r="JRJ23" s="156"/>
      <c r="JRK23" s="143"/>
      <c r="JRL23" s="156"/>
      <c r="JRM23" s="143"/>
      <c r="JRN23" s="156"/>
      <c r="JRO23" s="143"/>
      <c r="JRP23" s="156"/>
      <c r="JRQ23" s="143"/>
      <c r="JRR23" s="156"/>
      <c r="JRS23" s="143"/>
      <c r="JRT23" s="156"/>
      <c r="JRU23" s="143"/>
      <c r="JRV23" s="156"/>
      <c r="JRW23" s="143"/>
      <c r="JRX23" s="156"/>
      <c r="JRY23" s="143"/>
      <c r="JRZ23" s="156"/>
      <c r="JSA23" s="143"/>
      <c r="JSB23" s="156"/>
      <c r="JSC23" s="143"/>
      <c r="JSD23" s="156"/>
      <c r="JSE23" s="143"/>
      <c r="JSF23" s="156"/>
      <c r="JSG23" s="143"/>
      <c r="JSH23" s="156"/>
      <c r="JSI23" s="143"/>
      <c r="JSJ23" s="156"/>
      <c r="JSK23" s="143"/>
      <c r="JSL23" s="156"/>
      <c r="JSM23" s="143"/>
      <c r="JSN23" s="156"/>
      <c r="JSO23" s="143"/>
      <c r="JSP23" s="156"/>
      <c r="JSQ23" s="143"/>
      <c r="JSR23" s="156"/>
      <c r="JSS23" s="143"/>
      <c r="JST23" s="156"/>
      <c r="JSU23" s="143"/>
      <c r="JSV23" s="156"/>
      <c r="JSW23" s="143"/>
      <c r="JSX23" s="156"/>
      <c r="JSY23" s="143"/>
      <c r="JSZ23" s="156"/>
      <c r="JTA23" s="143"/>
      <c r="JTB23" s="156"/>
      <c r="JTC23" s="143"/>
      <c r="JTD23" s="156"/>
      <c r="JTE23" s="143"/>
      <c r="JTF23" s="156"/>
      <c r="JTG23" s="143"/>
      <c r="JTH23" s="156"/>
      <c r="JTI23" s="143"/>
      <c r="JTJ23" s="156"/>
      <c r="JTK23" s="143"/>
      <c r="JTL23" s="156"/>
      <c r="JTM23" s="143"/>
      <c r="JTN23" s="156"/>
      <c r="JTO23" s="143"/>
      <c r="JTP23" s="156"/>
      <c r="JTQ23" s="143"/>
      <c r="JTR23" s="156"/>
      <c r="JTS23" s="143"/>
      <c r="JTT23" s="156"/>
      <c r="JTU23" s="143"/>
      <c r="JTV23" s="156"/>
      <c r="JTW23" s="143"/>
      <c r="JTX23" s="156"/>
      <c r="JTY23" s="143"/>
      <c r="JTZ23" s="156"/>
      <c r="JUA23" s="143"/>
      <c r="JUB23" s="156"/>
      <c r="JUC23" s="143"/>
      <c r="JUD23" s="156"/>
      <c r="JUE23" s="143"/>
      <c r="JUF23" s="156"/>
      <c r="JUG23" s="143"/>
      <c r="JUH23" s="156"/>
      <c r="JUI23" s="143"/>
      <c r="JUJ23" s="156"/>
      <c r="JUK23" s="143"/>
      <c r="JUL23" s="156"/>
      <c r="JUM23" s="143"/>
      <c r="JUN23" s="156"/>
      <c r="JUO23" s="143"/>
      <c r="JUP23" s="156"/>
      <c r="JUQ23" s="143"/>
      <c r="JUR23" s="156"/>
      <c r="JUS23" s="143"/>
      <c r="JUT23" s="156"/>
      <c r="JUU23" s="143"/>
      <c r="JUV23" s="156"/>
      <c r="JUW23" s="143"/>
      <c r="JUX23" s="156"/>
      <c r="JUY23" s="143"/>
      <c r="JUZ23" s="156"/>
      <c r="JVA23" s="143"/>
      <c r="JVB23" s="156"/>
      <c r="JVC23" s="143"/>
      <c r="JVD23" s="156"/>
      <c r="JVE23" s="143"/>
      <c r="JVF23" s="156"/>
      <c r="JVG23" s="143"/>
      <c r="JVH23" s="156"/>
      <c r="JVI23" s="143"/>
      <c r="JVJ23" s="156"/>
      <c r="JVK23" s="143"/>
      <c r="JVL23" s="156"/>
      <c r="JVM23" s="143"/>
      <c r="JVN23" s="156"/>
      <c r="JVO23" s="143"/>
      <c r="JVP23" s="156"/>
      <c r="JVQ23" s="143"/>
      <c r="JVR23" s="156"/>
      <c r="JVS23" s="143"/>
      <c r="JVT23" s="156"/>
      <c r="JVU23" s="143"/>
      <c r="JVV23" s="156"/>
      <c r="JVW23" s="143"/>
      <c r="JVX23" s="156"/>
      <c r="JVY23" s="143"/>
      <c r="JVZ23" s="156"/>
      <c r="JWA23" s="143"/>
      <c r="JWB23" s="156"/>
      <c r="JWC23" s="143"/>
      <c r="JWD23" s="156"/>
      <c r="JWE23" s="143"/>
      <c r="JWF23" s="156"/>
      <c r="JWG23" s="143"/>
      <c r="JWH23" s="156"/>
      <c r="JWI23" s="143"/>
      <c r="JWJ23" s="156"/>
      <c r="JWK23" s="143"/>
      <c r="JWL23" s="156"/>
      <c r="JWM23" s="143"/>
      <c r="JWN23" s="156"/>
      <c r="JWO23" s="143"/>
      <c r="JWP23" s="156"/>
      <c r="JWQ23" s="143"/>
      <c r="JWR23" s="156"/>
      <c r="JWS23" s="143"/>
      <c r="JWT23" s="156"/>
      <c r="JWU23" s="143"/>
      <c r="JWV23" s="156"/>
      <c r="JWW23" s="143"/>
      <c r="JWX23" s="156"/>
      <c r="JWY23" s="143"/>
      <c r="JWZ23" s="156"/>
      <c r="JXA23" s="143"/>
      <c r="JXB23" s="156"/>
      <c r="JXC23" s="143"/>
      <c r="JXD23" s="156"/>
      <c r="JXE23" s="143"/>
      <c r="JXF23" s="156"/>
      <c r="JXG23" s="143"/>
      <c r="JXH23" s="156"/>
      <c r="JXI23" s="143"/>
      <c r="JXJ23" s="156"/>
      <c r="JXK23" s="143"/>
      <c r="JXL23" s="156"/>
      <c r="JXM23" s="143"/>
      <c r="JXN23" s="156"/>
      <c r="JXO23" s="143"/>
      <c r="JXP23" s="156"/>
      <c r="JXQ23" s="143"/>
      <c r="JXR23" s="156"/>
      <c r="JXS23" s="143"/>
      <c r="JXT23" s="156"/>
      <c r="JXU23" s="143"/>
      <c r="JXV23" s="156"/>
      <c r="JXW23" s="143"/>
      <c r="JXX23" s="156"/>
      <c r="JXY23" s="143"/>
      <c r="JXZ23" s="156"/>
      <c r="JYA23" s="143"/>
      <c r="JYB23" s="156"/>
      <c r="JYC23" s="143"/>
      <c r="JYD23" s="156"/>
      <c r="JYE23" s="143"/>
      <c r="JYF23" s="156"/>
      <c r="JYG23" s="143"/>
      <c r="JYH23" s="156"/>
      <c r="JYI23" s="143"/>
      <c r="JYJ23" s="156"/>
      <c r="JYK23" s="143"/>
      <c r="JYL23" s="156"/>
      <c r="JYM23" s="143"/>
      <c r="JYN23" s="156"/>
      <c r="JYO23" s="143"/>
      <c r="JYP23" s="156"/>
      <c r="JYQ23" s="143"/>
      <c r="JYR23" s="156"/>
      <c r="JYS23" s="143"/>
      <c r="JYT23" s="156"/>
      <c r="JYU23" s="143"/>
      <c r="JYV23" s="156"/>
      <c r="JYW23" s="143"/>
      <c r="JYX23" s="156"/>
      <c r="JYY23" s="143"/>
      <c r="JYZ23" s="156"/>
      <c r="JZA23" s="143"/>
      <c r="JZB23" s="156"/>
      <c r="JZC23" s="143"/>
      <c r="JZD23" s="156"/>
      <c r="JZE23" s="143"/>
      <c r="JZF23" s="156"/>
      <c r="JZG23" s="143"/>
      <c r="JZH23" s="156"/>
      <c r="JZI23" s="143"/>
      <c r="JZJ23" s="156"/>
      <c r="JZK23" s="143"/>
      <c r="JZL23" s="156"/>
      <c r="JZM23" s="143"/>
      <c r="JZN23" s="156"/>
      <c r="JZO23" s="143"/>
      <c r="JZP23" s="156"/>
      <c r="JZQ23" s="143"/>
      <c r="JZR23" s="156"/>
      <c r="JZS23" s="143"/>
      <c r="JZT23" s="156"/>
      <c r="JZU23" s="143"/>
      <c r="JZV23" s="156"/>
      <c r="JZW23" s="143"/>
      <c r="JZX23" s="156"/>
      <c r="JZY23" s="143"/>
      <c r="JZZ23" s="156"/>
      <c r="KAA23" s="143"/>
      <c r="KAB23" s="156"/>
      <c r="KAC23" s="143"/>
      <c r="KAD23" s="156"/>
      <c r="KAE23" s="143"/>
      <c r="KAF23" s="156"/>
      <c r="KAG23" s="143"/>
      <c r="KAH23" s="156"/>
      <c r="KAI23" s="143"/>
      <c r="KAJ23" s="156"/>
      <c r="KAK23" s="143"/>
      <c r="KAL23" s="156"/>
      <c r="KAM23" s="143"/>
      <c r="KAN23" s="156"/>
      <c r="KAO23" s="143"/>
      <c r="KAP23" s="156"/>
      <c r="KAQ23" s="143"/>
      <c r="KAR23" s="156"/>
      <c r="KAS23" s="143"/>
      <c r="KAT23" s="156"/>
      <c r="KAU23" s="143"/>
      <c r="KAV23" s="156"/>
      <c r="KAW23" s="143"/>
      <c r="KAX23" s="156"/>
      <c r="KAY23" s="143"/>
      <c r="KAZ23" s="156"/>
      <c r="KBA23" s="143"/>
      <c r="KBB23" s="156"/>
      <c r="KBC23" s="143"/>
      <c r="KBD23" s="156"/>
      <c r="KBE23" s="143"/>
      <c r="KBF23" s="156"/>
      <c r="KBG23" s="143"/>
      <c r="KBH23" s="156"/>
      <c r="KBI23" s="143"/>
      <c r="KBJ23" s="156"/>
      <c r="KBK23" s="143"/>
      <c r="KBL23" s="156"/>
      <c r="KBM23" s="143"/>
      <c r="KBN23" s="156"/>
      <c r="KBO23" s="143"/>
      <c r="KBP23" s="156"/>
      <c r="KBQ23" s="143"/>
      <c r="KBR23" s="156"/>
      <c r="KBS23" s="143"/>
      <c r="KBT23" s="156"/>
      <c r="KBU23" s="143"/>
      <c r="KBV23" s="156"/>
      <c r="KBW23" s="143"/>
      <c r="KBX23" s="156"/>
      <c r="KBY23" s="143"/>
      <c r="KBZ23" s="156"/>
      <c r="KCA23" s="143"/>
      <c r="KCB23" s="156"/>
      <c r="KCC23" s="143"/>
      <c r="KCD23" s="156"/>
      <c r="KCE23" s="143"/>
      <c r="KCF23" s="156"/>
      <c r="KCG23" s="143"/>
      <c r="KCH23" s="156"/>
      <c r="KCI23" s="143"/>
      <c r="KCJ23" s="156"/>
      <c r="KCK23" s="143"/>
      <c r="KCL23" s="156"/>
      <c r="KCM23" s="143"/>
      <c r="KCN23" s="156"/>
      <c r="KCO23" s="143"/>
      <c r="KCP23" s="156"/>
      <c r="KCQ23" s="143"/>
      <c r="KCR23" s="156"/>
      <c r="KCS23" s="143"/>
      <c r="KCT23" s="156"/>
      <c r="KCU23" s="143"/>
      <c r="KCV23" s="156"/>
      <c r="KCW23" s="143"/>
      <c r="KCX23" s="156"/>
      <c r="KCY23" s="143"/>
      <c r="KCZ23" s="156"/>
      <c r="KDA23" s="143"/>
      <c r="KDB23" s="156"/>
      <c r="KDC23" s="143"/>
      <c r="KDD23" s="156"/>
      <c r="KDE23" s="143"/>
      <c r="KDF23" s="156"/>
      <c r="KDG23" s="143"/>
      <c r="KDH23" s="156"/>
      <c r="KDI23" s="143"/>
      <c r="KDJ23" s="156"/>
      <c r="KDK23" s="143"/>
      <c r="KDL23" s="156"/>
      <c r="KDM23" s="143"/>
      <c r="KDN23" s="156"/>
      <c r="KDO23" s="143"/>
      <c r="KDP23" s="156"/>
      <c r="KDQ23" s="143"/>
      <c r="KDR23" s="156"/>
      <c r="KDS23" s="143"/>
      <c r="KDT23" s="156"/>
      <c r="KDU23" s="143"/>
      <c r="KDV23" s="156"/>
      <c r="KDW23" s="143"/>
      <c r="KDX23" s="156"/>
      <c r="KDY23" s="143"/>
      <c r="KDZ23" s="156"/>
      <c r="KEA23" s="143"/>
      <c r="KEB23" s="156"/>
      <c r="KEC23" s="143"/>
      <c r="KED23" s="156"/>
      <c r="KEE23" s="143"/>
      <c r="KEF23" s="156"/>
      <c r="KEG23" s="143"/>
      <c r="KEH23" s="156"/>
      <c r="KEI23" s="143"/>
      <c r="KEJ23" s="156"/>
      <c r="KEK23" s="143"/>
      <c r="KEL23" s="156"/>
      <c r="KEM23" s="143"/>
      <c r="KEN23" s="156"/>
      <c r="KEO23" s="143"/>
      <c r="KEP23" s="156"/>
      <c r="KEQ23" s="143"/>
      <c r="KER23" s="156"/>
      <c r="KES23" s="143"/>
      <c r="KET23" s="156"/>
      <c r="KEU23" s="143"/>
      <c r="KEV23" s="156"/>
      <c r="KEW23" s="143"/>
      <c r="KEX23" s="156"/>
      <c r="KEY23" s="143"/>
      <c r="KEZ23" s="156"/>
      <c r="KFA23" s="143"/>
      <c r="KFB23" s="156"/>
      <c r="KFC23" s="143"/>
      <c r="KFD23" s="156"/>
      <c r="KFE23" s="143"/>
      <c r="KFF23" s="156"/>
      <c r="KFG23" s="143"/>
      <c r="KFH23" s="156"/>
      <c r="KFI23" s="143"/>
      <c r="KFJ23" s="156"/>
      <c r="KFK23" s="143"/>
      <c r="KFL23" s="156"/>
      <c r="KFM23" s="143"/>
      <c r="KFN23" s="156"/>
      <c r="KFO23" s="143"/>
      <c r="KFP23" s="156"/>
      <c r="KFQ23" s="143"/>
      <c r="KFR23" s="156"/>
      <c r="KFS23" s="143"/>
      <c r="KFT23" s="156"/>
      <c r="KFU23" s="143"/>
      <c r="KFV23" s="156"/>
      <c r="KFW23" s="143"/>
      <c r="KFX23" s="156"/>
      <c r="KFY23" s="143"/>
      <c r="KFZ23" s="156"/>
      <c r="KGA23" s="143"/>
      <c r="KGB23" s="156"/>
      <c r="KGC23" s="143"/>
      <c r="KGD23" s="156"/>
      <c r="KGE23" s="143"/>
      <c r="KGF23" s="156"/>
      <c r="KGG23" s="143"/>
      <c r="KGH23" s="156"/>
      <c r="KGI23" s="143"/>
      <c r="KGJ23" s="156"/>
      <c r="KGK23" s="143"/>
      <c r="KGL23" s="156"/>
      <c r="KGM23" s="143"/>
      <c r="KGN23" s="156"/>
      <c r="KGO23" s="143"/>
      <c r="KGP23" s="156"/>
      <c r="KGQ23" s="143"/>
      <c r="KGR23" s="156"/>
      <c r="KGS23" s="143"/>
      <c r="KGT23" s="156"/>
      <c r="KGU23" s="143"/>
      <c r="KGV23" s="156"/>
      <c r="KGW23" s="143"/>
      <c r="KGX23" s="156"/>
      <c r="KGY23" s="143"/>
      <c r="KGZ23" s="156"/>
      <c r="KHA23" s="143"/>
      <c r="KHB23" s="156"/>
      <c r="KHC23" s="143"/>
      <c r="KHD23" s="156"/>
      <c r="KHE23" s="143"/>
      <c r="KHF23" s="156"/>
      <c r="KHG23" s="143"/>
      <c r="KHH23" s="156"/>
      <c r="KHI23" s="143"/>
      <c r="KHJ23" s="156"/>
      <c r="KHK23" s="143"/>
      <c r="KHL23" s="156"/>
      <c r="KHM23" s="143"/>
      <c r="KHN23" s="156"/>
      <c r="KHO23" s="143"/>
      <c r="KHP23" s="156"/>
      <c r="KHQ23" s="143"/>
      <c r="KHR23" s="156"/>
      <c r="KHS23" s="143"/>
      <c r="KHT23" s="156"/>
      <c r="KHU23" s="143"/>
      <c r="KHV23" s="156"/>
      <c r="KHW23" s="143"/>
      <c r="KHX23" s="156"/>
      <c r="KHY23" s="143"/>
      <c r="KHZ23" s="156"/>
      <c r="KIA23" s="143"/>
      <c r="KIB23" s="156"/>
      <c r="KIC23" s="143"/>
      <c r="KID23" s="156"/>
      <c r="KIE23" s="143"/>
      <c r="KIF23" s="156"/>
      <c r="KIG23" s="143"/>
      <c r="KIH23" s="156"/>
      <c r="KII23" s="143"/>
      <c r="KIJ23" s="156"/>
      <c r="KIK23" s="143"/>
      <c r="KIL23" s="156"/>
      <c r="KIM23" s="143"/>
      <c r="KIN23" s="156"/>
      <c r="KIO23" s="143"/>
      <c r="KIP23" s="156"/>
      <c r="KIQ23" s="143"/>
      <c r="KIR23" s="156"/>
      <c r="KIS23" s="143"/>
      <c r="KIT23" s="156"/>
      <c r="KIU23" s="143"/>
      <c r="KIV23" s="156"/>
      <c r="KIW23" s="143"/>
      <c r="KIX23" s="156"/>
      <c r="KIY23" s="143"/>
      <c r="KIZ23" s="156"/>
      <c r="KJA23" s="143"/>
      <c r="KJB23" s="156"/>
      <c r="KJC23" s="143"/>
      <c r="KJD23" s="156"/>
      <c r="KJE23" s="143"/>
      <c r="KJF23" s="156"/>
      <c r="KJG23" s="143"/>
      <c r="KJH23" s="156"/>
      <c r="KJI23" s="143"/>
      <c r="KJJ23" s="156"/>
      <c r="KJK23" s="143"/>
      <c r="KJL23" s="156"/>
      <c r="KJM23" s="143"/>
      <c r="KJN23" s="156"/>
      <c r="KJO23" s="143"/>
      <c r="KJP23" s="156"/>
      <c r="KJQ23" s="143"/>
      <c r="KJR23" s="156"/>
      <c r="KJS23" s="143"/>
      <c r="KJT23" s="156"/>
      <c r="KJU23" s="143"/>
      <c r="KJV23" s="156"/>
      <c r="KJW23" s="143"/>
      <c r="KJX23" s="156"/>
      <c r="KJY23" s="143"/>
      <c r="KJZ23" s="156"/>
      <c r="KKA23" s="143"/>
      <c r="KKB23" s="156"/>
      <c r="KKC23" s="143"/>
      <c r="KKD23" s="156"/>
      <c r="KKE23" s="143"/>
      <c r="KKF23" s="156"/>
      <c r="KKG23" s="143"/>
      <c r="KKH23" s="156"/>
      <c r="KKI23" s="143"/>
      <c r="KKJ23" s="156"/>
      <c r="KKK23" s="143"/>
      <c r="KKL23" s="156"/>
      <c r="KKM23" s="143"/>
      <c r="KKN23" s="156"/>
      <c r="KKO23" s="143"/>
      <c r="KKP23" s="156"/>
      <c r="KKQ23" s="143"/>
      <c r="KKR23" s="156"/>
      <c r="KKS23" s="143"/>
      <c r="KKT23" s="156"/>
      <c r="KKU23" s="143"/>
      <c r="KKV23" s="156"/>
      <c r="KKW23" s="143"/>
      <c r="KKX23" s="156"/>
      <c r="KKY23" s="143"/>
      <c r="KKZ23" s="156"/>
      <c r="KLA23" s="143"/>
      <c r="KLB23" s="156"/>
      <c r="KLC23" s="143"/>
      <c r="KLD23" s="156"/>
      <c r="KLE23" s="143"/>
      <c r="KLF23" s="156"/>
      <c r="KLG23" s="143"/>
      <c r="KLH23" s="156"/>
      <c r="KLI23" s="143"/>
      <c r="KLJ23" s="156"/>
      <c r="KLK23" s="143"/>
      <c r="KLL23" s="156"/>
      <c r="KLM23" s="143"/>
      <c r="KLN23" s="156"/>
      <c r="KLO23" s="143"/>
      <c r="KLP23" s="156"/>
      <c r="KLQ23" s="143"/>
      <c r="KLR23" s="156"/>
      <c r="KLS23" s="143"/>
      <c r="KLT23" s="156"/>
      <c r="KLU23" s="143"/>
      <c r="KLV23" s="156"/>
      <c r="KLW23" s="143"/>
      <c r="KLX23" s="156"/>
      <c r="KLY23" s="143"/>
      <c r="KLZ23" s="156"/>
      <c r="KMA23" s="143"/>
      <c r="KMB23" s="156"/>
      <c r="KMC23" s="143"/>
      <c r="KMD23" s="156"/>
      <c r="KME23" s="143"/>
      <c r="KMF23" s="156"/>
      <c r="KMG23" s="143"/>
      <c r="KMH23" s="156"/>
      <c r="KMI23" s="143"/>
      <c r="KMJ23" s="156"/>
      <c r="KMK23" s="143"/>
      <c r="KML23" s="156"/>
      <c r="KMM23" s="143"/>
      <c r="KMN23" s="156"/>
      <c r="KMO23" s="143"/>
      <c r="KMP23" s="156"/>
      <c r="KMQ23" s="143"/>
      <c r="KMR23" s="156"/>
      <c r="KMS23" s="143"/>
      <c r="KMT23" s="156"/>
      <c r="KMU23" s="143"/>
      <c r="KMV23" s="156"/>
      <c r="KMW23" s="143"/>
      <c r="KMX23" s="156"/>
      <c r="KMY23" s="143"/>
      <c r="KMZ23" s="156"/>
      <c r="KNA23" s="143"/>
      <c r="KNB23" s="156"/>
      <c r="KNC23" s="143"/>
      <c r="KND23" s="156"/>
      <c r="KNE23" s="143"/>
      <c r="KNF23" s="156"/>
      <c r="KNG23" s="143"/>
      <c r="KNH23" s="156"/>
      <c r="KNI23" s="143"/>
      <c r="KNJ23" s="156"/>
      <c r="KNK23" s="143"/>
      <c r="KNL23" s="156"/>
      <c r="KNM23" s="143"/>
      <c r="KNN23" s="156"/>
      <c r="KNO23" s="143"/>
      <c r="KNP23" s="156"/>
      <c r="KNQ23" s="143"/>
      <c r="KNR23" s="156"/>
      <c r="KNS23" s="143"/>
      <c r="KNT23" s="156"/>
      <c r="KNU23" s="143"/>
      <c r="KNV23" s="156"/>
      <c r="KNW23" s="143"/>
      <c r="KNX23" s="156"/>
      <c r="KNY23" s="143"/>
      <c r="KNZ23" s="156"/>
      <c r="KOA23" s="143"/>
      <c r="KOB23" s="156"/>
      <c r="KOC23" s="143"/>
      <c r="KOD23" s="156"/>
      <c r="KOE23" s="143"/>
      <c r="KOF23" s="156"/>
      <c r="KOG23" s="143"/>
      <c r="KOH23" s="156"/>
      <c r="KOI23" s="143"/>
      <c r="KOJ23" s="156"/>
      <c r="KOK23" s="143"/>
      <c r="KOL23" s="156"/>
      <c r="KOM23" s="143"/>
      <c r="KON23" s="156"/>
      <c r="KOO23" s="143"/>
      <c r="KOP23" s="156"/>
      <c r="KOQ23" s="143"/>
      <c r="KOR23" s="156"/>
      <c r="KOS23" s="143"/>
      <c r="KOT23" s="156"/>
      <c r="KOU23" s="143"/>
      <c r="KOV23" s="156"/>
      <c r="KOW23" s="143"/>
      <c r="KOX23" s="156"/>
      <c r="KOY23" s="143"/>
      <c r="KOZ23" s="156"/>
      <c r="KPA23" s="143"/>
      <c r="KPB23" s="156"/>
      <c r="KPC23" s="143"/>
      <c r="KPD23" s="156"/>
      <c r="KPE23" s="143"/>
      <c r="KPF23" s="156"/>
      <c r="KPG23" s="143"/>
      <c r="KPH23" s="156"/>
      <c r="KPI23" s="143"/>
      <c r="KPJ23" s="156"/>
      <c r="KPK23" s="143"/>
      <c r="KPL23" s="156"/>
      <c r="KPM23" s="143"/>
      <c r="KPN23" s="156"/>
      <c r="KPO23" s="143"/>
      <c r="KPP23" s="156"/>
      <c r="KPQ23" s="143"/>
      <c r="KPR23" s="156"/>
      <c r="KPS23" s="143"/>
      <c r="KPT23" s="156"/>
      <c r="KPU23" s="143"/>
      <c r="KPV23" s="156"/>
      <c r="KPW23" s="143"/>
      <c r="KPX23" s="156"/>
      <c r="KPY23" s="143"/>
      <c r="KPZ23" s="156"/>
      <c r="KQA23" s="143"/>
      <c r="KQB23" s="156"/>
      <c r="KQC23" s="143"/>
      <c r="KQD23" s="156"/>
      <c r="KQE23" s="143"/>
      <c r="KQF23" s="156"/>
      <c r="KQG23" s="143"/>
      <c r="KQH23" s="156"/>
      <c r="KQI23" s="143"/>
      <c r="KQJ23" s="156"/>
      <c r="KQK23" s="143"/>
      <c r="KQL23" s="156"/>
      <c r="KQM23" s="143"/>
      <c r="KQN23" s="156"/>
      <c r="KQO23" s="143"/>
      <c r="KQP23" s="156"/>
      <c r="KQQ23" s="143"/>
      <c r="KQR23" s="156"/>
      <c r="KQS23" s="143"/>
      <c r="KQT23" s="156"/>
      <c r="KQU23" s="143"/>
      <c r="KQV23" s="156"/>
      <c r="KQW23" s="143"/>
      <c r="KQX23" s="156"/>
      <c r="KQY23" s="143"/>
      <c r="KQZ23" s="156"/>
      <c r="KRA23" s="143"/>
      <c r="KRB23" s="156"/>
      <c r="KRC23" s="143"/>
      <c r="KRD23" s="156"/>
      <c r="KRE23" s="143"/>
      <c r="KRF23" s="156"/>
      <c r="KRG23" s="143"/>
      <c r="KRH23" s="156"/>
      <c r="KRI23" s="143"/>
      <c r="KRJ23" s="156"/>
      <c r="KRK23" s="143"/>
      <c r="KRL23" s="156"/>
      <c r="KRM23" s="143"/>
      <c r="KRN23" s="156"/>
      <c r="KRO23" s="143"/>
      <c r="KRP23" s="156"/>
      <c r="KRQ23" s="143"/>
      <c r="KRR23" s="156"/>
      <c r="KRS23" s="143"/>
      <c r="KRT23" s="156"/>
      <c r="KRU23" s="143"/>
      <c r="KRV23" s="156"/>
      <c r="KRW23" s="143"/>
      <c r="KRX23" s="156"/>
      <c r="KRY23" s="143"/>
      <c r="KRZ23" s="156"/>
      <c r="KSA23" s="143"/>
      <c r="KSB23" s="156"/>
      <c r="KSC23" s="143"/>
      <c r="KSD23" s="156"/>
      <c r="KSE23" s="143"/>
      <c r="KSF23" s="156"/>
      <c r="KSG23" s="143"/>
      <c r="KSH23" s="156"/>
      <c r="KSI23" s="143"/>
      <c r="KSJ23" s="156"/>
      <c r="KSK23" s="143"/>
      <c r="KSL23" s="156"/>
      <c r="KSM23" s="143"/>
      <c r="KSN23" s="156"/>
      <c r="KSO23" s="143"/>
      <c r="KSP23" s="156"/>
      <c r="KSQ23" s="143"/>
      <c r="KSR23" s="156"/>
      <c r="KSS23" s="143"/>
      <c r="KST23" s="156"/>
      <c r="KSU23" s="143"/>
      <c r="KSV23" s="156"/>
      <c r="KSW23" s="143"/>
      <c r="KSX23" s="156"/>
      <c r="KSY23" s="143"/>
      <c r="KSZ23" s="156"/>
      <c r="KTA23" s="143"/>
      <c r="KTB23" s="156"/>
      <c r="KTC23" s="143"/>
      <c r="KTD23" s="156"/>
      <c r="KTE23" s="143"/>
      <c r="KTF23" s="156"/>
      <c r="KTG23" s="143"/>
      <c r="KTH23" s="156"/>
      <c r="KTI23" s="143"/>
      <c r="KTJ23" s="156"/>
      <c r="KTK23" s="143"/>
      <c r="KTL23" s="156"/>
      <c r="KTM23" s="143"/>
      <c r="KTN23" s="156"/>
      <c r="KTO23" s="143"/>
      <c r="KTP23" s="156"/>
      <c r="KTQ23" s="143"/>
      <c r="KTR23" s="156"/>
      <c r="KTS23" s="143"/>
      <c r="KTT23" s="156"/>
      <c r="KTU23" s="143"/>
      <c r="KTV23" s="156"/>
      <c r="KTW23" s="143"/>
      <c r="KTX23" s="156"/>
      <c r="KTY23" s="143"/>
      <c r="KTZ23" s="156"/>
      <c r="KUA23" s="143"/>
      <c r="KUB23" s="156"/>
      <c r="KUC23" s="143"/>
      <c r="KUD23" s="156"/>
      <c r="KUE23" s="143"/>
      <c r="KUF23" s="156"/>
      <c r="KUG23" s="143"/>
      <c r="KUH23" s="156"/>
      <c r="KUI23" s="143"/>
      <c r="KUJ23" s="156"/>
      <c r="KUK23" s="143"/>
      <c r="KUL23" s="156"/>
      <c r="KUM23" s="143"/>
      <c r="KUN23" s="156"/>
      <c r="KUO23" s="143"/>
      <c r="KUP23" s="156"/>
      <c r="KUQ23" s="143"/>
      <c r="KUR23" s="156"/>
      <c r="KUS23" s="143"/>
      <c r="KUT23" s="156"/>
      <c r="KUU23" s="143"/>
      <c r="KUV23" s="156"/>
      <c r="KUW23" s="143"/>
      <c r="KUX23" s="156"/>
      <c r="KUY23" s="143"/>
      <c r="KUZ23" s="156"/>
      <c r="KVA23" s="143"/>
      <c r="KVB23" s="156"/>
      <c r="KVC23" s="143"/>
      <c r="KVD23" s="156"/>
      <c r="KVE23" s="143"/>
      <c r="KVF23" s="156"/>
      <c r="KVG23" s="143"/>
      <c r="KVH23" s="156"/>
      <c r="KVI23" s="143"/>
      <c r="KVJ23" s="156"/>
      <c r="KVK23" s="143"/>
      <c r="KVL23" s="156"/>
      <c r="KVM23" s="143"/>
      <c r="KVN23" s="156"/>
      <c r="KVO23" s="143"/>
      <c r="KVP23" s="156"/>
      <c r="KVQ23" s="143"/>
      <c r="KVR23" s="156"/>
      <c r="KVS23" s="143"/>
      <c r="KVT23" s="156"/>
      <c r="KVU23" s="143"/>
      <c r="KVV23" s="156"/>
      <c r="KVW23" s="143"/>
      <c r="KVX23" s="156"/>
      <c r="KVY23" s="143"/>
      <c r="KVZ23" s="156"/>
      <c r="KWA23" s="143"/>
      <c r="KWB23" s="156"/>
      <c r="KWC23" s="143"/>
      <c r="KWD23" s="156"/>
      <c r="KWE23" s="143"/>
      <c r="KWF23" s="156"/>
      <c r="KWG23" s="143"/>
      <c r="KWH23" s="156"/>
      <c r="KWI23" s="143"/>
      <c r="KWJ23" s="156"/>
      <c r="KWK23" s="143"/>
      <c r="KWL23" s="156"/>
      <c r="KWM23" s="143"/>
      <c r="KWN23" s="156"/>
      <c r="KWO23" s="143"/>
      <c r="KWP23" s="156"/>
      <c r="KWQ23" s="143"/>
      <c r="KWR23" s="156"/>
      <c r="KWS23" s="143"/>
      <c r="KWT23" s="156"/>
      <c r="KWU23" s="143"/>
      <c r="KWV23" s="156"/>
      <c r="KWW23" s="143"/>
      <c r="KWX23" s="156"/>
      <c r="KWY23" s="143"/>
      <c r="KWZ23" s="156"/>
      <c r="KXA23" s="143"/>
      <c r="KXB23" s="156"/>
      <c r="KXC23" s="143"/>
      <c r="KXD23" s="156"/>
      <c r="KXE23" s="143"/>
      <c r="KXF23" s="156"/>
      <c r="KXG23" s="143"/>
      <c r="KXH23" s="156"/>
      <c r="KXI23" s="143"/>
      <c r="KXJ23" s="156"/>
      <c r="KXK23" s="143"/>
      <c r="KXL23" s="156"/>
      <c r="KXM23" s="143"/>
      <c r="KXN23" s="156"/>
      <c r="KXO23" s="143"/>
      <c r="KXP23" s="156"/>
      <c r="KXQ23" s="143"/>
      <c r="KXR23" s="156"/>
      <c r="KXS23" s="143"/>
      <c r="KXT23" s="156"/>
      <c r="KXU23" s="143"/>
      <c r="KXV23" s="156"/>
      <c r="KXW23" s="143"/>
      <c r="KXX23" s="156"/>
      <c r="KXY23" s="143"/>
      <c r="KXZ23" s="156"/>
      <c r="KYA23" s="143"/>
      <c r="KYB23" s="156"/>
      <c r="KYC23" s="143"/>
      <c r="KYD23" s="156"/>
      <c r="KYE23" s="143"/>
      <c r="KYF23" s="156"/>
      <c r="KYG23" s="143"/>
      <c r="KYH23" s="156"/>
      <c r="KYI23" s="143"/>
      <c r="KYJ23" s="156"/>
      <c r="KYK23" s="143"/>
      <c r="KYL23" s="156"/>
      <c r="KYM23" s="143"/>
      <c r="KYN23" s="156"/>
      <c r="KYO23" s="143"/>
      <c r="KYP23" s="156"/>
      <c r="KYQ23" s="143"/>
      <c r="KYR23" s="156"/>
      <c r="KYS23" s="143"/>
      <c r="KYT23" s="156"/>
      <c r="KYU23" s="143"/>
      <c r="KYV23" s="156"/>
      <c r="KYW23" s="143"/>
      <c r="KYX23" s="156"/>
      <c r="KYY23" s="143"/>
      <c r="KYZ23" s="156"/>
      <c r="KZA23" s="143"/>
      <c r="KZB23" s="156"/>
      <c r="KZC23" s="143"/>
      <c r="KZD23" s="156"/>
      <c r="KZE23" s="143"/>
      <c r="KZF23" s="156"/>
      <c r="KZG23" s="143"/>
      <c r="KZH23" s="156"/>
      <c r="KZI23" s="143"/>
      <c r="KZJ23" s="156"/>
      <c r="KZK23" s="143"/>
      <c r="KZL23" s="156"/>
      <c r="KZM23" s="143"/>
      <c r="KZN23" s="156"/>
      <c r="KZO23" s="143"/>
      <c r="KZP23" s="156"/>
      <c r="KZQ23" s="143"/>
      <c r="KZR23" s="156"/>
      <c r="KZS23" s="143"/>
      <c r="KZT23" s="156"/>
      <c r="KZU23" s="143"/>
      <c r="KZV23" s="156"/>
      <c r="KZW23" s="143"/>
      <c r="KZX23" s="156"/>
      <c r="KZY23" s="143"/>
      <c r="KZZ23" s="156"/>
      <c r="LAA23" s="143"/>
      <c r="LAB23" s="156"/>
      <c r="LAC23" s="143"/>
      <c r="LAD23" s="156"/>
      <c r="LAE23" s="143"/>
      <c r="LAF23" s="156"/>
      <c r="LAG23" s="143"/>
      <c r="LAH23" s="156"/>
      <c r="LAI23" s="143"/>
      <c r="LAJ23" s="156"/>
      <c r="LAK23" s="143"/>
      <c r="LAL23" s="156"/>
      <c r="LAM23" s="143"/>
      <c r="LAN23" s="156"/>
      <c r="LAO23" s="143"/>
      <c r="LAP23" s="156"/>
      <c r="LAQ23" s="143"/>
      <c r="LAR23" s="156"/>
      <c r="LAS23" s="143"/>
      <c r="LAT23" s="156"/>
      <c r="LAU23" s="143"/>
      <c r="LAV23" s="156"/>
      <c r="LAW23" s="143"/>
      <c r="LAX23" s="156"/>
      <c r="LAY23" s="143"/>
      <c r="LAZ23" s="156"/>
      <c r="LBA23" s="143"/>
      <c r="LBB23" s="156"/>
      <c r="LBC23" s="143"/>
      <c r="LBD23" s="156"/>
      <c r="LBE23" s="143"/>
      <c r="LBF23" s="156"/>
      <c r="LBG23" s="143"/>
      <c r="LBH23" s="156"/>
      <c r="LBI23" s="143"/>
      <c r="LBJ23" s="156"/>
      <c r="LBK23" s="143"/>
      <c r="LBL23" s="156"/>
      <c r="LBM23" s="143"/>
      <c r="LBN23" s="156"/>
      <c r="LBO23" s="143"/>
      <c r="LBP23" s="156"/>
      <c r="LBQ23" s="143"/>
      <c r="LBR23" s="156"/>
      <c r="LBS23" s="143"/>
      <c r="LBT23" s="156"/>
      <c r="LBU23" s="143"/>
      <c r="LBV23" s="156"/>
      <c r="LBW23" s="143"/>
      <c r="LBX23" s="156"/>
      <c r="LBY23" s="143"/>
      <c r="LBZ23" s="156"/>
      <c r="LCA23" s="143"/>
      <c r="LCB23" s="156"/>
      <c r="LCC23" s="143"/>
      <c r="LCD23" s="156"/>
      <c r="LCE23" s="143"/>
      <c r="LCF23" s="156"/>
      <c r="LCG23" s="143"/>
      <c r="LCH23" s="156"/>
      <c r="LCI23" s="143"/>
      <c r="LCJ23" s="156"/>
      <c r="LCK23" s="143"/>
      <c r="LCL23" s="156"/>
      <c r="LCM23" s="143"/>
      <c r="LCN23" s="156"/>
      <c r="LCO23" s="143"/>
      <c r="LCP23" s="156"/>
      <c r="LCQ23" s="143"/>
      <c r="LCR23" s="156"/>
      <c r="LCS23" s="143"/>
      <c r="LCT23" s="156"/>
      <c r="LCU23" s="143"/>
      <c r="LCV23" s="156"/>
      <c r="LCW23" s="143"/>
      <c r="LCX23" s="156"/>
      <c r="LCY23" s="143"/>
      <c r="LCZ23" s="156"/>
      <c r="LDA23" s="143"/>
      <c r="LDB23" s="156"/>
      <c r="LDC23" s="143"/>
      <c r="LDD23" s="156"/>
      <c r="LDE23" s="143"/>
      <c r="LDF23" s="156"/>
      <c r="LDG23" s="143"/>
      <c r="LDH23" s="156"/>
      <c r="LDI23" s="143"/>
      <c r="LDJ23" s="156"/>
      <c r="LDK23" s="143"/>
      <c r="LDL23" s="156"/>
      <c r="LDM23" s="143"/>
      <c r="LDN23" s="156"/>
      <c r="LDO23" s="143"/>
      <c r="LDP23" s="156"/>
      <c r="LDQ23" s="143"/>
      <c r="LDR23" s="156"/>
      <c r="LDS23" s="143"/>
      <c r="LDT23" s="156"/>
      <c r="LDU23" s="143"/>
      <c r="LDV23" s="156"/>
      <c r="LDW23" s="143"/>
      <c r="LDX23" s="156"/>
      <c r="LDY23" s="143"/>
      <c r="LDZ23" s="156"/>
      <c r="LEA23" s="143"/>
      <c r="LEB23" s="156"/>
      <c r="LEC23" s="143"/>
      <c r="LED23" s="156"/>
      <c r="LEE23" s="143"/>
      <c r="LEF23" s="156"/>
      <c r="LEG23" s="143"/>
      <c r="LEH23" s="156"/>
      <c r="LEI23" s="143"/>
      <c r="LEJ23" s="156"/>
      <c r="LEK23" s="143"/>
      <c r="LEL23" s="156"/>
      <c r="LEM23" s="143"/>
      <c r="LEN23" s="156"/>
      <c r="LEO23" s="143"/>
      <c r="LEP23" s="156"/>
      <c r="LEQ23" s="143"/>
      <c r="LER23" s="156"/>
      <c r="LES23" s="143"/>
      <c r="LET23" s="156"/>
      <c r="LEU23" s="143"/>
      <c r="LEV23" s="156"/>
      <c r="LEW23" s="143"/>
      <c r="LEX23" s="156"/>
      <c r="LEY23" s="143"/>
      <c r="LEZ23" s="156"/>
      <c r="LFA23" s="143"/>
      <c r="LFB23" s="156"/>
      <c r="LFC23" s="143"/>
      <c r="LFD23" s="156"/>
      <c r="LFE23" s="143"/>
      <c r="LFF23" s="156"/>
      <c r="LFG23" s="143"/>
      <c r="LFH23" s="156"/>
      <c r="LFI23" s="143"/>
      <c r="LFJ23" s="156"/>
      <c r="LFK23" s="143"/>
      <c r="LFL23" s="156"/>
      <c r="LFM23" s="143"/>
      <c r="LFN23" s="156"/>
      <c r="LFO23" s="143"/>
      <c r="LFP23" s="156"/>
      <c r="LFQ23" s="143"/>
      <c r="LFR23" s="156"/>
      <c r="LFS23" s="143"/>
      <c r="LFT23" s="156"/>
      <c r="LFU23" s="143"/>
      <c r="LFV23" s="156"/>
      <c r="LFW23" s="143"/>
      <c r="LFX23" s="156"/>
      <c r="LFY23" s="143"/>
      <c r="LFZ23" s="156"/>
      <c r="LGA23" s="143"/>
      <c r="LGB23" s="156"/>
      <c r="LGC23" s="143"/>
      <c r="LGD23" s="156"/>
      <c r="LGE23" s="143"/>
      <c r="LGF23" s="156"/>
      <c r="LGG23" s="143"/>
      <c r="LGH23" s="156"/>
      <c r="LGI23" s="143"/>
      <c r="LGJ23" s="156"/>
      <c r="LGK23" s="143"/>
      <c r="LGL23" s="156"/>
      <c r="LGM23" s="143"/>
      <c r="LGN23" s="156"/>
      <c r="LGO23" s="143"/>
      <c r="LGP23" s="156"/>
      <c r="LGQ23" s="143"/>
      <c r="LGR23" s="156"/>
      <c r="LGS23" s="143"/>
      <c r="LGT23" s="156"/>
      <c r="LGU23" s="143"/>
      <c r="LGV23" s="156"/>
      <c r="LGW23" s="143"/>
      <c r="LGX23" s="156"/>
      <c r="LGY23" s="143"/>
      <c r="LGZ23" s="156"/>
      <c r="LHA23" s="143"/>
      <c r="LHB23" s="156"/>
      <c r="LHC23" s="143"/>
      <c r="LHD23" s="156"/>
      <c r="LHE23" s="143"/>
      <c r="LHF23" s="156"/>
      <c r="LHG23" s="143"/>
      <c r="LHH23" s="156"/>
      <c r="LHI23" s="143"/>
      <c r="LHJ23" s="156"/>
      <c r="LHK23" s="143"/>
      <c r="LHL23" s="156"/>
      <c r="LHM23" s="143"/>
      <c r="LHN23" s="156"/>
      <c r="LHO23" s="143"/>
      <c r="LHP23" s="156"/>
      <c r="LHQ23" s="143"/>
      <c r="LHR23" s="156"/>
      <c r="LHS23" s="143"/>
      <c r="LHT23" s="156"/>
      <c r="LHU23" s="143"/>
      <c r="LHV23" s="156"/>
      <c r="LHW23" s="143"/>
      <c r="LHX23" s="156"/>
      <c r="LHY23" s="143"/>
      <c r="LHZ23" s="156"/>
      <c r="LIA23" s="143"/>
      <c r="LIB23" s="156"/>
      <c r="LIC23" s="143"/>
      <c r="LID23" s="156"/>
      <c r="LIE23" s="143"/>
      <c r="LIF23" s="156"/>
      <c r="LIG23" s="143"/>
      <c r="LIH23" s="156"/>
      <c r="LII23" s="143"/>
      <c r="LIJ23" s="156"/>
      <c r="LIK23" s="143"/>
      <c r="LIL23" s="156"/>
      <c r="LIM23" s="143"/>
      <c r="LIN23" s="156"/>
      <c r="LIO23" s="143"/>
      <c r="LIP23" s="156"/>
      <c r="LIQ23" s="143"/>
      <c r="LIR23" s="156"/>
      <c r="LIS23" s="143"/>
      <c r="LIT23" s="156"/>
      <c r="LIU23" s="143"/>
      <c r="LIV23" s="156"/>
      <c r="LIW23" s="143"/>
      <c r="LIX23" s="156"/>
      <c r="LIY23" s="143"/>
      <c r="LIZ23" s="156"/>
      <c r="LJA23" s="143"/>
      <c r="LJB23" s="156"/>
      <c r="LJC23" s="143"/>
      <c r="LJD23" s="156"/>
      <c r="LJE23" s="143"/>
      <c r="LJF23" s="156"/>
      <c r="LJG23" s="143"/>
      <c r="LJH23" s="156"/>
      <c r="LJI23" s="143"/>
      <c r="LJJ23" s="156"/>
      <c r="LJK23" s="143"/>
      <c r="LJL23" s="156"/>
      <c r="LJM23" s="143"/>
      <c r="LJN23" s="156"/>
      <c r="LJO23" s="143"/>
      <c r="LJP23" s="156"/>
      <c r="LJQ23" s="143"/>
      <c r="LJR23" s="156"/>
      <c r="LJS23" s="143"/>
      <c r="LJT23" s="156"/>
      <c r="LJU23" s="143"/>
      <c r="LJV23" s="156"/>
      <c r="LJW23" s="143"/>
      <c r="LJX23" s="156"/>
      <c r="LJY23" s="143"/>
      <c r="LJZ23" s="156"/>
      <c r="LKA23" s="143"/>
      <c r="LKB23" s="156"/>
      <c r="LKC23" s="143"/>
      <c r="LKD23" s="156"/>
      <c r="LKE23" s="143"/>
      <c r="LKF23" s="156"/>
      <c r="LKG23" s="143"/>
      <c r="LKH23" s="156"/>
      <c r="LKI23" s="143"/>
      <c r="LKJ23" s="156"/>
      <c r="LKK23" s="143"/>
      <c r="LKL23" s="156"/>
      <c r="LKM23" s="143"/>
      <c r="LKN23" s="156"/>
      <c r="LKO23" s="143"/>
      <c r="LKP23" s="156"/>
      <c r="LKQ23" s="143"/>
      <c r="LKR23" s="156"/>
      <c r="LKS23" s="143"/>
      <c r="LKT23" s="156"/>
      <c r="LKU23" s="143"/>
      <c r="LKV23" s="156"/>
      <c r="LKW23" s="143"/>
      <c r="LKX23" s="156"/>
      <c r="LKY23" s="143"/>
      <c r="LKZ23" s="156"/>
      <c r="LLA23" s="143"/>
      <c r="LLB23" s="156"/>
      <c r="LLC23" s="143"/>
      <c r="LLD23" s="156"/>
      <c r="LLE23" s="143"/>
      <c r="LLF23" s="156"/>
      <c r="LLG23" s="143"/>
      <c r="LLH23" s="156"/>
      <c r="LLI23" s="143"/>
      <c r="LLJ23" s="156"/>
      <c r="LLK23" s="143"/>
      <c r="LLL23" s="156"/>
      <c r="LLM23" s="143"/>
      <c r="LLN23" s="156"/>
      <c r="LLO23" s="143"/>
      <c r="LLP23" s="156"/>
      <c r="LLQ23" s="143"/>
      <c r="LLR23" s="156"/>
      <c r="LLS23" s="143"/>
      <c r="LLT23" s="156"/>
      <c r="LLU23" s="143"/>
      <c r="LLV23" s="156"/>
      <c r="LLW23" s="143"/>
      <c r="LLX23" s="156"/>
      <c r="LLY23" s="143"/>
      <c r="LLZ23" s="156"/>
      <c r="LMA23" s="143"/>
      <c r="LMB23" s="156"/>
      <c r="LMC23" s="143"/>
      <c r="LMD23" s="156"/>
      <c r="LME23" s="143"/>
      <c r="LMF23" s="156"/>
      <c r="LMG23" s="143"/>
      <c r="LMH23" s="156"/>
      <c r="LMI23" s="143"/>
      <c r="LMJ23" s="156"/>
      <c r="LMK23" s="143"/>
      <c r="LML23" s="156"/>
      <c r="LMM23" s="143"/>
      <c r="LMN23" s="156"/>
      <c r="LMO23" s="143"/>
      <c r="LMP23" s="156"/>
      <c r="LMQ23" s="143"/>
      <c r="LMR23" s="156"/>
      <c r="LMS23" s="143"/>
      <c r="LMT23" s="156"/>
      <c r="LMU23" s="143"/>
      <c r="LMV23" s="156"/>
      <c r="LMW23" s="143"/>
      <c r="LMX23" s="156"/>
      <c r="LMY23" s="143"/>
      <c r="LMZ23" s="156"/>
      <c r="LNA23" s="143"/>
      <c r="LNB23" s="156"/>
      <c r="LNC23" s="143"/>
      <c r="LND23" s="156"/>
      <c r="LNE23" s="143"/>
      <c r="LNF23" s="156"/>
      <c r="LNG23" s="143"/>
      <c r="LNH23" s="156"/>
      <c r="LNI23" s="143"/>
      <c r="LNJ23" s="156"/>
      <c r="LNK23" s="143"/>
      <c r="LNL23" s="156"/>
      <c r="LNM23" s="143"/>
      <c r="LNN23" s="156"/>
      <c r="LNO23" s="143"/>
      <c r="LNP23" s="156"/>
      <c r="LNQ23" s="143"/>
      <c r="LNR23" s="156"/>
      <c r="LNS23" s="143"/>
      <c r="LNT23" s="156"/>
      <c r="LNU23" s="143"/>
      <c r="LNV23" s="156"/>
      <c r="LNW23" s="143"/>
      <c r="LNX23" s="156"/>
      <c r="LNY23" s="143"/>
      <c r="LNZ23" s="156"/>
      <c r="LOA23" s="143"/>
      <c r="LOB23" s="156"/>
      <c r="LOC23" s="143"/>
      <c r="LOD23" s="156"/>
      <c r="LOE23" s="143"/>
      <c r="LOF23" s="156"/>
      <c r="LOG23" s="143"/>
      <c r="LOH23" s="156"/>
      <c r="LOI23" s="143"/>
      <c r="LOJ23" s="156"/>
      <c r="LOK23" s="143"/>
      <c r="LOL23" s="156"/>
      <c r="LOM23" s="143"/>
      <c r="LON23" s="156"/>
      <c r="LOO23" s="143"/>
      <c r="LOP23" s="156"/>
      <c r="LOQ23" s="143"/>
      <c r="LOR23" s="156"/>
      <c r="LOS23" s="143"/>
      <c r="LOT23" s="156"/>
      <c r="LOU23" s="143"/>
      <c r="LOV23" s="156"/>
      <c r="LOW23" s="143"/>
      <c r="LOX23" s="156"/>
      <c r="LOY23" s="143"/>
      <c r="LOZ23" s="156"/>
      <c r="LPA23" s="143"/>
      <c r="LPB23" s="156"/>
      <c r="LPC23" s="143"/>
      <c r="LPD23" s="156"/>
      <c r="LPE23" s="143"/>
      <c r="LPF23" s="156"/>
      <c r="LPG23" s="143"/>
      <c r="LPH23" s="156"/>
      <c r="LPI23" s="143"/>
      <c r="LPJ23" s="156"/>
      <c r="LPK23" s="143"/>
      <c r="LPL23" s="156"/>
      <c r="LPM23" s="143"/>
      <c r="LPN23" s="156"/>
      <c r="LPO23" s="143"/>
      <c r="LPP23" s="156"/>
      <c r="LPQ23" s="143"/>
      <c r="LPR23" s="156"/>
      <c r="LPS23" s="143"/>
      <c r="LPT23" s="156"/>
      <c r="LPU23" s="143"/>
      <c r="LPV23" s="156"/>
      <c r="LPW23" s="143"/>
      <c r="LPX23" s="156"/>
      <c r="LPY23" s="143"/>
      <c r="LPZ23" s="156"/>
      <c r="LQA23" s="143"/>
      <c r="LQB23" s="156"/>
      <c r="LQC23" s="143"/>
      <c r="LQD23" s="156"/>
      <c r="LQE23" s="143"/>
      <c r="LQF23" s="156"/>
      <c r="LQG23" s="143"/>
      <c r="LQH23" s="156"/>
      <c r="LQI23" s="143"/>
      <c r="LQJ23" s="156"/>
      <c r="LQK23" s="143"/>
      <c r="LQL23" s="156"/>
      <c r="LQM23" s="143"/>
      <c r="LQN23" s="156"/>
      <c r="LQO23" s="143"/>
      <c r="LQP23" s="156"/>
      <c r="LQQ23" s="143"/>
      <c r="LQR23" s="156"/>
      <c r="LQS23" s="143"/>
      <c r="LQT23" s="156"/>
      <c r="LQU23" s="143"/>
      <c r="LQV23" s="156"/>
      <c r="LQW23" s="143"/>
      <c r="LQX23" s="156"/>
      <c r="LQY23" s="143"/>
      <c r="LQZ23" s="156"/>
      <c r="LRA23" s="143"/>
      <c r="LRB23" s="156"/>
      <c r="LRC23" s="143"/>
      <c r="LRD23" s="156"/>
      <c r="LRE23" s="143"/>
      <c r="LRF23" s="156"/>
      <c r="LRG23" s="143"/>
      <c r="LRH23" s="156"/>
      <c r="LRI23" s="143"/>
      <c r="LRJ23" s="156"/>
      <c r="LRK23" s="143"/>
      <c r="LRL23" s="156"/>
      <c r="LRM23" s="143"/>
      <c r="LRN23" s="156"/>
      <c r="LRO23" s="143"/>
      <c r="LRP23" s="156"/>
      <c r="LRQ23" s="143"/>
      <c r="LRR23" s="156"/>
      <c r="LRS23" s="143"/>
      <c r="LRT23" s="156"/>
      <c r="LRU23" s="143"/>
      <c r="LRV23" s="156"/>
      <c r="LRW23" s="143"/>
      <c r="LRX23" s="156"/>
      <c r="LRY23" s="143"/>
      <c r="LRZ23" s="156"/>
      <c r="LSA23" s="143"/>
      <c r="LSB23" s="156"/>
      <c r="LSC23" s="143"/>
      <c r="LSD23" s="156"/>
      <c r="LSE23" s="143"/>
      <c r="LSF23" s="156"/>
      <c r="LSG23" s="143"/>
      <c r="LSH23" s="156"/>
      <c r="LSI23" s="143"/>
      <c r="LSJ23" s="156"/>
      <c r="LSK23" s="143"/>
      <c r="LSL23" s="156"/>
      <c r="LSM23" s="143"/>
      <c r="LSN23" s="156"/>
      <c r="LSO23" s="143"/>
      <c r="LSP23" s="156"/>
      <c r="LSQ23" s="143"/>
      <c r="LSR23" s="156"/>
      <c r="LSS23" s="143"/>
      <c r="LST23" s="156"/>
      <c r="LSU23" s="143"/>
      <c r="LSV23" s="156"/>
      <c r="LSW23" s="143"/>
      <c r="LSX23" s="156"/>
      <c r="LSY23" s="143"/>
      <c r="LSZ23" s="156"/>
      <c r="LTA23" s="143"/>
      <c r="LTB23" s="156"/>
      <c r="LTC23" s="143"/>
      <c r="LTD23" s="156"/>
      <c r="LTE23" s="143"/>
      <c r="LTF23" s="156"/>
      <c r="LTG23" s="143"/>
      <c r="LTH23" s="156"/>
      <c r="LTI23" s="143"/>
      <c r="LTJ23" s="156"/>
      <c r="LTK23" s="143"/>
      <c r="LTL23" s="156"/>
      <c r="LTM23" s="143"/>
      <c r="LTN23" s="156"/>
      <c r="LTO23" s="143"/>
      <c r="LTP23" s="156"/>
      <c r="LTQ23" s="143"/>
      <c r="LTR23" s="156"/>
      <c r="LTS23" s="143"/>
      <c r="LTT23" s="156"/>
      <c r="LTU23" s="143"/>
      <c r="LTV23" s="156"/>
      <c r="LTW23" s="143"/>
      <c r="LTX23" s="156"/>
      <c r="LTY23" s="143"/>
      <c r="LTZ23" s="156"/>
      <c r="LUA23" s="143"/>
      <c r="LUB23" s="156"/>
      <c r="LUC23" s="143"/>
      <c r="LUD23" s="156"/>
      <c r="LUE23" s="143"/>
      <c r="LUF23" s="156"/>
      <c r="LUG23" s="143"/>
      <c r="LUH23" s="156"/>
      <c r="LUI23" s="143"/>
      <c r="LUJ23" s="156"/>
      <c r="LUK23" s="143"/>
      <c r="LUL23" s="156"/>
      <c r="LUM23" s="143"/>
      <c r="LUN23" s="156"/>
      <c r="LUO23" s="143"/>
      <c r="LUP23" s="156"/>
      <c r="LUQ23" s="143"/>
      <c r="LUR23" s="156"/>
      <c r="LUS23" s="143"/>
      <c r="LUT23" s="156"/>
      <c r="LUU23" s="143"/>
      <c r="LUV23" s="156"/>
      <c r="LUW23" s="143"/>
      <c r="LUX23" s="156"/>
      <c r="LUY23" s="143"/>
      <c r="LUZ23" s="156"/>
      <c r="LVA23" s="143"/>
      <c r="LVB23" s="156"/>
      <c r="LVC23" s="143"/>
      <c r="LVD23" s="156"/>
      <c r="LVE23" s="143"/>
      <c r="LVF23" s="156"/>
      <c r="LVG23" s="143"/>
      <c r="LVH23" s="156"/>
      <c r="LVI23" s="143"/>
      <c r="LVJ23" s="156"/>
      <c r="LVK23" s="143"/>
      <c r="LVL23" s="156"/>
      <c r="LVM23" s="143"/>
      <c r="LVN23" s="156"/>
      <c r="LVO23" s="143"/>
      <c r="LVP23" s="156"/>
      <c r="LVQ23" s="143"/>
      <c r="LVR23" s="156"/>
      <c r="LVS23" s="143"/>
      <c r="LVT23" s="156"/>
      <c r="LVU23" s="143"/>
      <c r="LVV23" s="156"/>
      <c r="LVW23" s="143"/>
      <c r="LVX23" s="156"/>
      <c r="LVY23" s="143"/>
      <c r="LVZ23" s="156"/>
      <c r="LWA23" s="143"/>
      <c r="LWB23" s="156"/>
      <c r="LWC23" s="143"/>
      <c r="LWD23" s="156"/>
      <c r="LWE23" s="143"/>
      <c r="LWF23" s="156"/>
      <c r="LWG23" s="143"/>
      <c r="LWH23" s="156"/>
      <c r="LWI23" s="143"/>
      <c r="LWJ23" s="156"/>
      <c r="LWK23" s="143"/>
      <c r="LWL23" s="156"/>
      <c r="LWM23" s="143"/>
      <c r="LWN23" s="156"/>
      <c r="LWO23" s="143"/>
      <c r="LWP23" s="156"/>
      <c r="LWQ23" s="143"/>
      <c r="LWR23" s="156"/>
      <c r="LWS23" s="143"/>
      <c r="LWT23" s="156"/>
      <c r="LWU23" s="143"/>
      <c r="LWV23" s="156"/>
      <c r="LWW23" s="143"/>
      <c r="LWX23" s="156"/>
      <c r="LWY23" s="143"/>
      <c r="LWZ23" s="156"/>
      <c r="LXA23" s="143"/>
      <c r="LXB23" s="156"/>
      <c r="LXC23" s="143"/>
      <c r="LXD23" s="156"/>
      <c r="LXE23" s="143"/>
      <c r="LXF23" s="156"/>
      <c r="LXG23" s="143"/>
      <c r="LXH23" s="156"/>
      <c r="LXI23" s="143"/>
      <c r="LXJ23" s="156"/>
      <c r="LXK23" s="143"/>
      <c r="LXL23" s="156"/>
      <c r="LXM23" s="143"/>
      <c r="LXN23" s="156"/>
      <c r="LXO23" s="143"/>
      <c r="LXP23" s="156"/>
      <c r="LXQ23" s="143"/>
      <c r="LXR23" s="156"/>
      <c r="LXS23" s="143"/>
      <c r="LXT23" s="156"/>
      <c r="LXU23" s="143"/>
      <c r="LXV23" s="156"/>
      <c r="LXW23" s="143"/>
      <c r="LXX23" s="156"/>
      <c r="LXY23" s="143"/>
      <c r="LXZ23" s="156"/>
      <c r="LYA23" s="143"/>
      <c r="LYB23" s="156"/>
      <c r="LYC23" s="143"/>
      <c r="LYD23" s="156"/>
      <c r="LYE23" s="143"/>
      <c r="LYF23" s="156"/>
      <c r="LYG23" s="143"/>
      <c r="LYH23" s="156"/>
      <c r="LYI23" s="143"/>
      <c r="LYJ23" s="156"/>
      <c r="LYK23" s="143"/>
      <c r="LYL23" s="156"/>
      <c r="LYM23" s="143"/>
      <c r="LYN23" s="156"/>
      <c r="LYO23" s="143"/>
      <c r="LYP23" s="156"/>
      <c r="LYQ23" s="143"/>
      <c r="LYR23" s="156"/>
      <c r="LYS23" s="143"/>
      <c r="LYT23" s="156"/>
      <c r="LYU23" s="143"/>
      <c r="LYV23" s="156"/>
      <c r="LYW23" s="143"/>
      <c r="LYX23" s="156"/>
      <c r="LYY23" s="143"/>
      <c r="LYZ23" s="156"/>
      <c r="LZA23" s="143"/>
      <c r="LZB23" s="156"/>
      <c r="LZC23" s="143"/>
      <c r="LZD23" s="156"/>
      <c r="LZE23" s="143"/>
      <c r="LZF23" s="156"/>
      <c r="LZG23" s="143"/>
      <c r="LZH23" s="156"/>
      <c r="LZI23" s="143"/>
      <c r="LZJ23" s="156"/>
      <c r="LZK23" s="143"/>
      <c r="LZL23" s="156"/>
      <c r="LZM23" s="143"/>
      <c r="LZN23" s="156"/>
      <c r="LZO23" s="143"/>
      <c r="LZP23" s="156"/>
      <c r="LZQ23" s="143"/>
      <c r="LZR23" s="156"/>
      <c r="LZS23" s="143"/>
      <c r="LZT23" s="156"/>
      <c r="LZU23" s="143"/>
      <c r="LZV23" s="156"/>
      <c r="LZW23" s="143"/>
      <c r="LZX23" s="156"/>
      <c r="LZY23" s="143"/>
      <c r="LZZ23" s="156"/>
      <c r="MAA23" s="143"/>
      <c r="MAB23" s="156"/>
      <c r="MAC23" s="143"/>
      <c r="MAD23" s="156"/>
      <c r="MAE23" s="143"/>
      <c r="MAF23" s="156"/>
      <c r="MAG23" s="143"/>
      <c r="MAH23" s="156"/>
      <c r="MAI23" s="143"/>
      <c r="MAJ23" s="156"/>
      <c r="MAK23" s="143"/>
      <c r="MAL23" s="156"/>
      <c r="MAM23" s="143"/>
      <c r="MAN23" s="156"/>
      <c r="MAO23" s="143"/>
      <c r="MAP23" s="156"/>
      <c r="MAQ23" s="143"/>
      <c r="MAR23" s="156"/>
      <c r="MAS23" s="143"/>
      <c r="MAT23" s="156"/>
      <c r="MAU23" s="143"/>
      <c r="MAV23" s="156"/>
      <c r="MAW23" s="143"/>
      <c r="MAX23" s="156"/>
      <c r="MAY23" s="143"/>
      <c r="MAZ23" s="156"/>
      <c r="MBA23" s="143"/>
      <c r="MBB23" s="156"/>
      <c r="MBC23" s="143"/>
      <c r="MBD23" s="156"/>
      <c r="MBE23" s="143"/>
      <c r="MBF23" s="156"/>
      <c r="MBG23" s="143"/>
      <c r="MBH23" s="156"/>
      <c r="MBI23" s="143"/>
      <c r="MBJ23" s="156"/>
      <c r="MBK23" s="143"/>
      <c r="MBL23" s="156"/>
      <c r="MBM23" s="143"/>
      <c r="MBN23" s="156"/>
      <c r="MBO23" s="143"/>
      <c r="MBP23" s="156"/>
      <c r="MBQ23" s="143"/>
      <c r="MBR23" s="156"/>
      <c r="MBS23" s="143"/>
      <c r="MBT23" s="156"/>
      <c r="MBU23" s="143"/>
      <c r="MBV23" s="156"/>
      <c r="MBW23" s="143"/>
      <c r="MBX23" s="156"/>
      <c r="MBY23" s="143"/>
      <c r="MBZ23" s="156"/>
      <c r="MCA23" s="143"/>
      <c r="MCB23" s="156"/>
      <c r="MCC23" s="143"/>
      <c r="MCD23" s="156"/>
      <c r="MCE23" s="143"/>
      <c r="MCF23" s="156"/>
      <c r="MCG23" s="143"/>
      <c r="MCH23" s="156"/>
      <c r="MCI23" s="143"/>
      <c r="MCJ23" s="156"/>
      <c r="MCK23" s="143"/>
      <c r="MCL23" s="156"/>
      <c r="MCM23" s="143"/>
      <c r="MCN23" s="156"/>
      <c r="MCO23" s="143"/>
      <c r="MCP23" s="156"/>
      <c r="MCQ23" s="143"/>
      <c r="MCR23" s="156"/>
      <c r="MCS23" s="143"/>
      <c r="MCT23" s="156"/>
      <c r="MCU23" s="143"/>
      <c r="MCV23" s="156"/>
      <c r="MCW23" s="143"/>
      <c r="MCX23" s="156"/>
      <c r="MCY23" s="143"/>
      <c r="MCZ23" s="156"/>
      <c r="MDA23" s="143"/>
      <c r="MDB23" s="156"/>
      <c r="MDC23" s="143"/>
      <c r="MDD23" s="156"/>
      <c r="MDE23" s="143"/>
      <c r="MDF23" s="156"/>
      <c r="MDG23" s="143"/>
      <c r="MDH23" s="156"/>
      <c r="MDI23" s="143"/>
      <c r="MDJ23" s="156"/>
      <c r="MDK23" s="143"/>
      <c r="MDL23" s="156"/>
      <c r="MDM23" s="143"/>
      <c r="MDN23" s="156"/>
      <c r="MDO23" s="143"/>
      <c r="MDP23" s="156"/>
      <c r="MDQ23" s="143"/>
      <c r="MDR23" s="156"/>
      <c r="MDS23" s="143"/>
      <c r="MDT23" s="156"/>
      <c r="MDU23" s="143"/>
      <c r="MDV23" s="156"/>
      <c r="MDW23" s="143"/>
      <c r="MDX23" s="156"/>
      <c r="MDY23" s="143"/>
      <c r="MDZ23" s="156"/>
      <c r="MEA23" s="143"/>
      <c r="MEB23" s="156"/>
      <c r="MEC23" s="143"/>
      <c r="MED23" s="156"/>
      <c r="MEE23" s="143"/>
      <c r="MEF23" s="156"/>
      <c r="MEG23" s="143"/>
      <c r="MEH23" s="156"/>
      <c r="MEI23" s="143"/>
      <c r="MEJ23" s="156"/>
      <c r="MEK23" s="143"/>
      <c r="MEL23" s="156"/>
      <c r="MEM23" s="143"/>
      <c r="MEN23" s="156"/>
      <c r="MEO23" s="143"/>
      <c r="MEP23" s="156"/>
      <c r="MEQ23" s="143"/>
      <c r="MER23" s="156"/>
      <c r="MES23" s="143"/>
      <c r="MET23" s="156"/>
      <c r="MEU23" s="143"/>
      <c r="MEV23" s="156"/>
      <c r="MEW23" s="143"/>
      <c r="MEX23" s="156"/>
      <c r="MEY23" s="143"/>
      <c r="MEZ23" s="156"/>
      <c r="MFA23" s="143"/>
      <c r="MFB23" s="156"/>
      <c r="MFC23" s="143"/>
      <c r="MFD23" s="156"/>
      <c r="MFE23" s="143"/>
      <c r="MFF23" s="156"/>
      <c r="MFG23" s="143"/>
      <c r="MFH23" s="156"/>
      <c r="MFI23" s="143"/>
      <c r="MFJ23" s="156"/>
      <c r="MFK23" s="143"/>
      <c r="MFL23" s="156"/>
      <c r="MFM23" s="143"/>
      <c r="MFN23" s="156"/>
      <c r="MFO23" s="143"/>
      <c r="MFP23" s="156"/>
      <c r="MFQ23" s="143"/>
      <c r="MFR23" s="156"/>
      <c r="MFS23" s="143"/>
      <c r="MFT23" s="156"/>
      <c r="MFU23" s="143"/>
      <c r="MFV23" s="156"/>
      <c r="MFW23" s="143"/>
      <c r="MFX23" s="156"/>
      <c r="MFY23" s="143"/>
      <c r="MFZ23" s="156"/>
      <c r="MGA23" s="143"/>
      <c r="MGB23" s="156"/>
      <c r="MGC23" s="143"/>
      <c r="MGD23" s="156"/>
      <c r="MGE23" s="143"/>
      <c r="MGF23" s="156"/>
      <c r="MGG23" s="143"/>
      <c r="MGH23" s="156"/>
      <c r="MGI23" s="143"/>
      <c r="MGJ23" s="156"/>
      <c r="MGK23" s="143"/>
      <c r="MGL23" s="156"/>
      <c r="MGM23" s="143"/>
      <c r="MGN23" s="156"/>
      <c r="MGO23" s="143"/>
      <c r="MGP23" s="156"/>
      <c r="MGQ23" s="143"/>
      <c r="MGR23" s="156"/>
      <c r="MGS23" s="143"/>
      <c r="MGT23" s="156"/>
      <c r="MGU23" s="143"/>
      <c r="MGV23" s="156"/>
      <c r="MGW23" s="143"/>
      <c r="MGX23" s="156"/>
      <c r="MGY23" s="143"/>
      <c r="MGZ23" s="156"/>
      <c r="MHA23" s="143"/>
      <c r="MHB23" s="156"/>
      <c r="MHC23" s="143"/>
      <c r="MHD23" s="156"/>
      <c r="MHE23" s="143"/>
      <c r="MHF23" s="156"/>
      <c r="MHG23" s="143"/>
      <c r="MHH23" s="156"/>
      <c r="MHI23" s="143"/>
      <c r="MHJ23" s="156"/>
      <c r="MHK23" s="143"/>
      <c r="MHL23" s="156"/>
      <c r="MHM23" s="143"/>
      <c r="MHN23" s="156"/>
      <c r="MHO23" s="143"/>
      <c r="MHP23" s="156"/>
      <c r="MHQ23" s="143"/>
      <c r="MHR23" s="156"/>
      <c r="MHS23" s="143"/>
      <c r="MHT23" s="156"/>
      <c r="MHU23" s="143"/>
      <c r="MHV23" s="156"/>
      <c r="MHW23" s="143"/>
      <c r="MHX23" s="156"/>
      <c r="MHY23" s="143"/>
      <c r="MHZ23" s="156"/>
      <c r="MIA23" s="143"/>
      <c r="MIB23" s="156"/>
      <c r="MIC23" s="143"/>
      <c r="MID23" s="156"/>
      <c r="MIE23" s="143"/>
      <c r="MIF23" s="156"/>
      <c r="MIG23" s="143"/>
      <c r="MIH23" s="156"/>
      <c r="MII23" s="143"/>
      <c r="MIJ23" s="156"/>
      <c r="MIK23" s="143"/>
      <c r="MIL23" s="156"/>
      <c r="MIM23" s="143"/>
      <c r="MIN23" s="156"/>
      <c r="MIO23" s="143"/>
      <c r="MIP23" s="156"/>
      <c r="MIQ23" s="143"/>
      <c r="MIR23" s="156"/>
      <c r="MIS23" s="143"/>
      <c r="MIT23" s="156"/>
      <c r="MIU23" s="143"/>
      <c r="MIV23" s="156"/>
      <c r="MIW23" s="143"/>
      <c r="MIX23" s="156"/>
      <c r="MIY23" s="143"/>
      <c r="MIZ23" s="156"/>
      <c r="MJA23" s="143"/>
      <c r="MJB23" s="156"/>
      <c r="MJC23" s="143"/>
      <c r="MJD23" s="156"/>
      <c r="MJE23" s="143"/>
      <c r="MJF23" s="156"/>
      <c r="MJG23" s="143"/>
      <c r="MJH23" s="156"/>
      <c r="MJI23" s="143"/>
      <c r="MJJ23" s="156"/>
      <c r="MJK23" s="143"/>
      <c r="MJL23" s="156"/>
      <c r="MJM23" s="143"/>
      <c r="MJN23" s="156"/>
      <c r="MJO23" s="143"/>
      <c r="MJP23" s="156"/>
      <c r="MJQ23" s="143"/>
      <c r="MJR23" s="156"/>
      <c r="MJS23" s="143"/>
      <c r="MJT23" s="156"/>
      <c r="MJU23" s="143"/>
      <c r="MJV23" s="156"/>
      <c r="MJW23" s="143"/>
      <c r="MJX23" s="156"/>
      <c r="MJY23" s="143"/>
      <c r="MJZ23" s="156"/>
      <c r="MKA23" s="143"/>
      <c r="MKB23" s="156"/>
      <c r="MKC23" s="143"/>
      <c r="MKD23" s="156"/>
      <c r="MKE23" s="143"/>
      <c r="MKF23" s="156"/>
      <c r="MKG23" s="143"/>
      <c r="MKH23" s="156"/>
      <c r="MKI23" s="143"/>
      <c r="MKJ23" s="156"/>
      <c r="MKK23" s="143"/>
      <c r="MKL23" s="156"/>
      <c r="MKM23" s="143"/>
      <c r="MKN23" s="156"/>
      <c r="MKO23" s="143"/>
      <c r="MKP23" s="156"/>
      <c r="MKQ23" s="143"/>
      <c r="MKR23" s="156"/>
      <c r="MKS23" s="143"/>
      <c r="MKT23" s="156"/>
      <c r="MKU23" s="143"/>
      <c r="MKV23" s="156"/>
      <c r="MKW23" s="143"/>
      <c r="MKX23" s="156"/>
      <c r="MKY23" s="143"/>
      <c r="MKZ23" s="156"/>
      <c r="MLA23" s="143"/>
      <c r="MLB23" s="156"/>
      <c r="MLC23" s="143"/>
      <c r="MLD23" s="156"/>
      <c r="MLE23" s="143"/>
      <c r="MLF23" s="156"/>
      <c r="MLG23" s="143"/>
      <c r="MLH23" s="156"/>
      <c r="MLI23" s="143"/>
      <c r="MLJ23" s="156"/>
      <c r="MLK23" s="143"/>
      <c r="MLL23" s="156"/>
      <c r="MLM23" s="143"/>
      <c r="MLN23" s="156"/>
      <c r="MLO23" s="143"/>
      <c r="MLP23" s="156"/>
      <c r="MLQ23" s="143"/>
      <c r="MLR23" s="156"/>
      <c r="MLS23" s="143"/>
      <c r="MLT23" s="156"/>
      <c r="MLU23" s="143"/>
      <c r="MLV23" s="156"/>
      <c r="MLW23" s="143"/>
      <c r="MLX23" s="156"/>
      <c r="MLY23" s="143"/>
      <c r="MLZ23" s="156"/>
      <c r="MMA23" s="143"/>
      <c r="MMB23" s="156"/>
      <c r="MMC23" s="143"/>
      <c r="MMD23" s="156"/>
      <c r="MME23" s="143"/>
      <c r="MMF23" s="156"/>
      <c r="MMG23" s="143"/>
      <c r="MMH23" s="156"/>
      <c r="MMI23" s="143"/>
      <c r="MMJ23" s="156"/>
      <c r="MMK23" s="143"/>
      <c r="MML23" s="156"/>
      <c r="MMM23" s="143"/>
      <c r="MMN23" s="156"/>
      <c r="MMO23" s="143"/>
      <c r="MMP23" s="156"/>
      <c r="MMQ23" s="143"/>
      <c r="MMR23" s="156"/>
      <c r="MMS23" s="143"/>
      <c r="MMT23" s="156"/>
      <c r="MMU23" s="143"/>
      <c r="MMV23" s="156"/>
      <c r="MMW23" s="143"/>
      <c r="MMX23" s="156"/>
      <c r="MMY23" s="143"/>
      <c r="MMZ23" s="156"/>
      <c r="MNA23" s="143"/>
      <c r="MNB23" s="156"/>
      <c r="MNC23" s="143"/>
      <c r="MND23" s="156"/>
      <c r="MNE23" s="143"/>
      <c r="MNF23" s="156"/>
      <c r="MNG23" s="143"/>
      <c r="MNH23" s="156"/>
      <c r="MNI23" s="143"/>
      <c r="MNJ23" s="156"/>
      <c r="MNK23" s="143"/>
      <c r="MNL23" s="156"/>
      <c r="MNM23" s="143"/>
      <c r="MNN23" s="156"/>
      <c r="MNO23" s="143"/>
      <c r="MNP23" s="156"/>
      <c r="MNQ23" s="143"/>
      <c r="MNR23" s="156"/>
      <c r="MNS23" s="143"/>
      <c r="MNT23" s="156"/>
      <c r="MNU23" s="143"/>
      <c r="MNV23" s="156"/>
      <c r="MNW23" s="143"/>
      <c r="MNX23" s="156"/>
      <c r="MNY23" s="143"/>
      <c r="MNZ23" s="156"/>
      <c r="MOA23" s="143"/>
      <c r="MOB23" s="156"/>
      <c r="MOC23" s="143"/>
      <c r="MOD23" s="156"/>
      <c r="MOE23" s="143"/>
      <c r="MOF23" s="156"/>
      <c r="MOG23" s="143"/>
      <c r="MOH23" s="156"/>
      <c r="MOI23" s="143"/>
      <c r="MOJ23" s="156"/>
      <c r="MOK23" s="143"/>
      <c r="MOL23" s="156"/>
      <c r="MOM23" s="143"/>
      <c r="MON23" s="156"/>
      <c r="MOO23" s="143"/>
      <c r="MOP23" s="156"/>
      <c r="MOQ23" s="143"/>
      <c r="MOR23" s="156"/>
      <c r="MOS23" s="143"/>
      <c r="MOT23" s="156"/>
      <c r="MOU23" s="143"/>
      <c r="MOV23" s="156"/>
      <c r="MOW23" s="143"/>
      <c r="MOX23" s="156"/>
      <c r="MOY23" s="143"/>
      <c r="MOZ23" s="156"/>
      <c r="MPA23" s="143"/>
      <c r="MPB23" s="156"/>
      <c r="MPC23" s="143"/>
      <c r="MPD23" s="156"/>
      <c r="MPE23" s="143"/>
      <c r="MPF23" s="156"/>
      <c r="MPG23" s="143"/>
      <c r="MPH23" s="156"/>
      <c r="MPI23" s="143"/>
      <c r="MPJ23" s="156"/>
      <c r="MPK23" s="143"/>
      <c r="MPL23" s="156"/>
      <c r="MPM23" s="143"/>
      <c r="MPN23" s="156"/>
      <c r="MPO23" s="143"/>
      <c r="MPP23" s="156"/>
      <c r="MPQ23" s="143"/>
      <c r="MPR23" s="156"/>
      <c r="MPS23" s="143"/>
      <c r="MPT23" s="156"/>
      <c r="MPU23" s="143"/>
      <c r="MPV23" s="156"/>
      <c r="MPW23" s="143"/>
      <c r="MPX23" s="156"/>
      <c r="MPY23" s="143"/>
      <c r="MPZ23" s="156"/>
      <c r="MQA23" s="143"/>
      <c r="MQB23" s="156"/>
      <c r="MQC23" s="143"/>
      <c r="MQD23" s="156"/>
      <c r="MQE23" s="143"/>
      <c r="MQF23" s="156"/>
      <c r="MQG23" s="143"/>
      <c r="MQH23" s="156"/>
      <c r="MQI23" s="143"/>
      <c r="MQJ23" s="156"/>
      <c r="MQK23" s="143"/>
      <c r="MQL23" s="156"/>
      <c r="MQM23" s="143"/>
      <c r="MQN23" s="156"/>
      <c r="MQO23" s="143"/>
      <c r="MQP23" s="156"/>
      <c r="MQQ23" s="143"/>
      <c r="MQR23" s="156"/>
      <c r="MQS23" s="143"/>
      <c r="MQT23" s="156"/>
      <c r="MQU23" s="143"/>
      <c r="MQV23" s="156"/>
      <c r="MQW23" s="143"/>
      <c r="MQX23" s="156"/>
      <c r="MQY23" s="143"/>
      <c r="MQZ23" s="156"/>
      <c r="MRA23" s="143"/>
      <c r="MRB23" s="156"/>
      <c r="MRC23" s="143"/>
      <c r="MRD23" s="156"/>
      <c r="MRE23" s="143"/>
      <c r="MRF23" s="156"/>
      <c r="MRG23" s="143"/>
      <c r="MRH23" s="156"/>
      <c r="MRI23" s="143"/>
      <c r="MRJ23" s="156"/>
      <c r="MRK23" s="143"/>
      <c r="MRL23" s="156"/>
      <c r="MRM23" s="143"/>
      <c r="MRN23" s="156"/>
      <c r="MRO23" s="143"/>
      <c r="MRP23" s="156"/>
      <c r="MRQ23" s="143"/>
      <c r="MRR23" s="156"/>
      <c r="MRS23" s="143"/>
      <c r="MRT23" s="156"/>
      <c r="MRU23" s="143"/>
      <c r="MRV23" s="156"/>
      <c r="MRW23" s="143"/>
      <c r="MRX23" s="156"/>
      <c r="MRY23" s="143"/>
      <c r="MRZ23" s="156"/>
      <c r="MSA23" s="143"/>
      <c r="MSB23" s="156"/>
      <c r="MSC23" s="143"/>
      <c r="MSD23" s="156"/>
      <c r="MSE23" s="143"/>
      <c r="MSF23" s="156"/>
      <c r="MSG23" s="143"/>
      <c r="MSH23" s="156"/>
      <c r="MSI23" s="143"/>
      <c r="MSJ23" s="156"/>
      <c r="MSK23" s="143"/>
      <c r="MSL23" s="156"/>
      <c r="MSM23" s="143"/>
      <c r="MSN23" s="156"/>
      <c r="MSO23" s="143"/>
      <c r="MSP23" s="156"/>
      <c r="MSQ23" s="143"/>
      <c r="MSR23" s="156"/>
      <c r="MSS23" s="143"/>
      <c r="MST23" s="156"/>
      <c r="MSU23" s="143"/>
      <c r="MSV23" s="156"/>
      <c r="MSW23" s="143"/>
      <c r="MSX23" s="156"/>
      <c r="MSY23" s="143"/>
      <c r="MSZ23" s="156"/>
      <c r="MTA23" s="143"/>
      <c r="MTB23" s="156"/>
      <c r="MTC23" s="143"/>
      <c r="MTD23" s="156"/>
      <c r="MTE23" s="143"/>
      <c r="MTF23" s="156"/>
      <c r="MTG23" s="143"/>
      <c r="MTH23" s="156"/>
      <c r="MTI23" s="143"/>
      <c r="MTJ23" s="156"/>
      <c r="MTK23" s="143"/>
      <c r="MTL23" s="156"/>
      <c r="MTM23" s="143"/>
      <c r="MTN23" s="156"/>
      <c r="MTO23" s="143"/>
      <c r="MTP23" s="156"/>
      <c r="MTQ23" s="143"/>
      <c r="MTR23" s="156"/>
      <c r="MTS23" s="143"/>
      <c r="MTT23" s="156"/>
      <c r="MTU23" s="143"/>
      <c r="MTV23" s="156"/>
      <c r="MTW23" s="143"/>
      <c r="MTX23" s="156"/>
      <c r="MTY23" s="143"/>
      <c r="MTZ23" s="156"/>
      <c r="MUA23" s="143"/>
      <c r="MUB23" s="156"/>
      <c r="MUC23" s="143"/>
      <c r="MUD23" s="156"/>
      <c r="MUE23" s="143"/>
      <c r="MUF23" s="156"/>
      <c r="MUG23" s="143"/>
      <c r="MUH23" s="156"/>
      <c r="MUI23" s="143"/>
      <c r="MUJ23" s="156"/>
      <c r="MUK23" s="143"/>
      <c r="MUL23" s="156"/>
      <c r="MUM23" s="143"/>
      <c r="MUN23" s="156"/>
      <c r="MUO23" s="143"/>
      <c r="MUP23" s="156"/>
      <c r="MUQ23" s="143"/>
      <c r="MUR23" s="156"/>
      <c r="MUS23" s="143"/>
      <c r="MUT23" s="156"/>
      <c r="MUU23" s="143"/>
      <c r="MUV23" s="156"/>
      <c r="MUW23" s="143"/>
      <c r="MUX23" s="156"/>
      <c r="MUY23" s="143"/>
      <c r="MUZ23" s="156"/>
      <c r="MVA23" s="143"/>
      <c r="MVB23" s="156"/>
      <c r="MVC23" s="143"/>
      <c r="MVD23" s="156"/>
      <c r="MVE23" s="143"/>
      <c r="MVF23" s="156"/>
      <c r="MVG23" s="143"/>
      <c r="MVH23" s="156"/>
      <c r="MVI23" s="143"/>
      <c r="MVJ23" s="156"/>
      <c r="MVK23" s="143"/>
      <c r="MVL23" s="156"/>
      <c r="MVM23" s="143"/>
      <c r="MVN23" s="156"/>
      <c r="MVO23" s="143"/>
      <c r="MVP23" s="156"/>
      <c r="MVQ23" s="143"/>
      <c r="MVR23" s="156"/>
      <c r="MVS23" s="143"/>
      <c r="MVT23" s="156"/>
      <c r="MVU23" s="143"/>
      <c r="MVV23" s="156"/>
      <c r="MVW23" s="143"/>
      <c r="MVX23" s="156"/>
      <c r="MVY23" s="143"/>
      <c r="MVZ23" s="156"/>
      <c r="MWA23" s="143"/>
      <c r="MWB23" s="156"/>
      <c r="MWC23" s="143"/>
      <c r="MWD23" s="156"/>
      <c r="MWE23" s="143"/>
      <c r="MWF23" s="156"/>
      <c r="MWG23" s="143"/>
      <c r="MWH23" s="156"/>
      <c r="MWI23" s="143"/>
      <c r="MWJ23" s="156"/>
      <c r="MWK23" s="143"/>
      <c r="MWL23" s="156"/>
      <c r="MWM23" s="143"/>
      <c r="MWN23" s="156"/>
      <c r="MWO23" s="143"/>
      <c r="MWP23" s="156"/>
      <c r="MWQ23" s="143"/>
      <c r="MWR23" s="156"/>
      <c r="MWS23" s="143"/>
      <c r="MWT23" s="156"/>
      <c r="MWU23" s="143"/>
      <c r="MWV23" s="156"/>
      <c r="MWW23" s="143"/>
      <c r="MWX23" s="156"/>
      <c r="MWY23" s="143"/>
      <c r="MWZ23" s="156"/>
      <c r="MXA23" s="143"/>
      <c r="MXB23" s="156"/>
      <c r="MXC23" s="143"/>
      <c r="MXD23" s="156"/>
      <c r="MXE23" s="143"/>
      <c r="MXF23" s="156"/>
      <c r="MXG23" s="143"/>
      <c r="MXH23" s="156"/>
      <c r="MXI23" s="143"/>
      <c r="MXJ23" s="156"/>
      <c r="MXK23" s="143"/>
      <c r="MXL23" s="156"/>
      <c r="MXM23" s="143"/>
      <c r="MXN23" s="156"/>
      <c r="MXO23" s="143"/>
      <c r="MXP23" s="156"/>
      <c r="MXQ23" s="143"/>
      <c r="MXR23" s="156"/>
      <c r="MXS23" s="143"/>
      <c r="MXT23" s="156"/>
      <c r="MXU23" s="143"/>
      <c r="MXV23" s="156"/>
      <c r="MXW23" s="143"/>
      <c r="MXX23" s="156"/>
      <c r="MXY23" s="143"/>
      <c r="MXZ23" s="156"/>
      <c r="MYA23" s="143"/>
      <c r="MYB23" s="156"/>
      <c r="MYC23" s="143"/>
      <c r="MYD23" s="156"/>
      <c r="MYE23" s="143"/>
      <c r="MYF23" s="156"/>
      <c r="MYG23" s="143"/>
      <c r="MYH23" s="156"/>
      <c r="MYI23" s="143"/>
      <c r="MYJ23" s="156"/>
      <c r="MYK23" s="143"/>
      <c r="MYL23" s="156"/>
      <c r="MYM23" s="143"/>
      <c r="MYN23" s="156"/>
      <c r="MYO23" s="143"/>
      <c r="MYP23" s="156"/>
      <c r="MYQ23" s="143"/>
      <c r="MYR23" s="156"/>
      <c r="MYS23" s="143"/>
      <c r="MYT23" s="156"/>
      <c r="MYU23" s="143"/>
      <c r="MYV23" s="156"/>
      <c r="MYW23" s="143"/>
      <c r="MYX23" s="156"/>
      <c r="MYY23" s="143"/>
      <c r="MYZ23" s="156"/>
      <c r="MZA23" s="143"/>
      <c r="MZB23" s="156"/>
      <c r="MZC23" s="143"/>
      <c r="MZD23" s="156"/>
      <c r="MZE23" s="143"/>
      <c r="MZF23" s="156"/>
      <c r="MZG23" s="143"/>
      <c r="MZH23" s="156"/>
      <c r="MZI23" s="143"/>
      <c r="MZJ23" s="156"/>
      <c r="MZK23" s="143"/>
      <c r="MZL23" s="156"/>
      <c r="MZM23" s="143"/>
      <c r="MZN23" s="156"/>
      <c r="MZO23" s="143"/>
      <c r="MZP23" s="156"/>
      <c r="MZQ23" s="143"/>
      <c r="MZR23" s="156"/>
      <c r="MZS23" s="143"/>
      <c r="MZT23" s="156"/>
      <c r="MZU23" s="143"/>
      <c r="MZV23" s="156"/>
      <c r="MZW23" s="143"/>
      <c r="MZX23" s="156"/>
      <c r="MZY23" s="143"/>
      <c r="MZZ23" s="156"/>
      <c r="NAA23" s="143"/>
      <c r="NAB23" s="156"/>
      <c r="NAC23" s="143"/>
      <c r="NAD23" s="156"/>
      <c r="NAE23" s="143"/>
      <c r="NAF23" s="156"/>
      <c r="NAG23" s="143"/>
      <c r="NAH23" s="156"/>
      <c r="NAI23" s="143"/>
      <c r="NAJ23" s="156"/>
      <c r="NAK23" s="143"/>
      <c r="NAL23" s="156"/>
      <c r="NAM23" s="143"/>
      <c r="NAN23" s="156"/>
      <c r="NAO23" s="143"/>
      <c r="NAP23" s="156"/>
      <c r="NAQ23" s="143"/>
      <c r="NAR23" s="156"/>
      <c r="NAS23" s="143"/>
      <c r="NAT23" s="156"/>
      <c r="NAU23" s="143"/>
      <c r="NAV23" s="156"/>
      <c r="NAW23" s="143"/>
      <c r="NAX23" s="156"/>
      <c r="NAY23" s="143"/>
      <c r="NAZ23" s="156"/>
      <c r="NBA23" s="143"/>
      <c r="NBB23" s="156"/>
      <c r="NBC23" s="143"/>
      <c r="NBD23" s="156"/>
      <c r="NBE23" s="143"/>
      <c r="NBF23" s="156"/>
      <c r="NBG23" s="143"/>
      <c r="NBH23" s="156"/>
      <c r="NBI23" s="143"/>
      <c r="NBJ23" s="156"/>
      <c r="NBK23" s="143"/>
      <c r="NBL23" s="156"/>
      <c r="NBM23" s="143"/>
      <c r="NBN23" s="156"/>
      <c r="NBO23" s="143"/>
      <c r="NBP23" s="156"/>
      <c r="NBQ23" s="143"/>
      <c r="NBR23" s="156"/>
      <c r="NBS23" s="143"/>
      <c r="NBT23" s="156"/>
      <c r="NBU23" s="143"/>
      <c r="NBV23" s="156"/>
      <c r="NBW23" s="143"/>
      <c r="NBX23" s="156"/>
      <c r="NBY23" s="143"/>
      <c r="NBZ23" s="156"/>
      <c r="NCA23" s="143"/>
      <c r="NCB23" s="156"/>
      <c r="NCC23" s="143"/>
      <c r="NCD23" s="156"/>
      <c r="NCE23" s="143"/>
      <c r="NCF23" s="156"/>
      <c r="NCG23" s="143"/>
      <c r="NCH23" s="156"/>
      <c r="NCI23" s="143"/>
      <c r="NCJ23" s="156"/>
      <c r="NCK23" s="143"/>
      <c r="NCL23" s="156"/>
      <c r="NCM23" s="143"/>
      <c r="NCN23" s="156"/>
      <c r="NCO23" s="143"/>
      <c r="NCP23" s="156"/>
      <c r="NCQ23" s="143"/>
      <c r="NCR23" s="156"/>
      <c r="NCS23" s="143"/>
      <c r="NCT23" s="156"/>
      <c r="NCU23" s="143"/>
      <c r="NCV23" s="156"/>
      <c r="NCW23" s="143"/>
      <c r="NCX23" s="156"/>
      <c r="NCY23" s="143"/>
      <c r="NCZ23" s="156"/>
      <c r="NDA23" s="143"/>
      <c r="NDB23" s="156"/>
      <c r="NDC23" s="143"/>
      <c r="NDD23" s="156"/>
      <c r="NDE23" s="143"/>
      <c r="NDF23" s="156"/>
      <c r="NDG23" s="143"/>
      <c r="NDH23" s="156"/>
      <c r="NDI23" s="143"/>
      <c r="NDJ23" s="156"/>
      <c r="NDK23" s="143"/>
      <c r="NDL23" s="156"/>
      <c r="NDM23" s="143"/>
      <c r="NDN23" s="156"/>
      <c r="NDO23" s="143"/>
      <c r="NDP23" s="156"/>
      <c r="NDQ23" s="143"/>
      <c r="NDR23" s="156"/>
      <c r="NDS23" s="143"/>
      <c r="NDT23" s="156"/>
      <c r="NDU23" s="143"/>
      <c r="NDV23" s="156"/>
      <c r="NDW23" s="143"/>
      <c r="NDX23" s="156"/>
      <c r="NDY23" s="143"/>
      <c r="NDZ23" s="156"/>
      <c r="NEA23" s="143"/>
      <c r="NEB23" s="156"/>
      <c r="NEC23" s="143"/>
      <c r="NED23" s="156"/>
      <c r="NEE23" s="143"/>
      <c r="NEF23" s="156"/>
      <c r="NEG23" s="143"/>
      <c r="NEH23" s="156"/>
      <c r="NEI23" s="143"/>
      <c r="NEJ23" s="156"/>
      <c r="NEK23" s="143"/>
      <c r="NEL23" s="156"/>
      <c r="NEM23" s="143"/>
      <c r="NEN23" s="156"/>
      <c r="NEO23" s="143"/>
      <c r="NEP23" s="156"/>
      <c r="NEQ23" s="143"/>
      <c r="NER23" s="156"/>
      <c r="NES23" s="143"/>
      <c r="NET23" s="156"/>
      <c r="NEU23" s="143"/>
      <c r="NEV23" s="156"/>
      <c r="NEW23" s="143"/>
      <c r="NEX23" s="156"/>
      <c r="NEY23" s="143"/>
      <c r="NEZ23" s="156"/>
      <c r="NFA23" s="143"/>
      <c r="NFB23" s="156"/>
      <c r="NFC23" s="143"/>
      <c r="NFD23" s="156"/>
      <c r="NFE23" s="143"/>
      <c r="NFF23" s="156"/>
      <c r="NFG23" s="143"/>
      <c r="NFH23" s="156"/>
      <c r="NFI23" s="143"/>
      <c r="NFJ23" s="156"/>
      <c r="NFK23" s="143"/>
      <c r="NFL23" s="156"/>
      <c r="NFM23" s="143"/>
      <c r="NFN23" s="156"/>
      <c r="NFO23" s="143"/>
      <c r="NFP23" s="156"/>
      <c r="NFQ23" s="143"/>
      <c r="NFR23" s="156"/>
      <c r="NFS23" s="143"/>
      <c r="NFT23" s="156"/>
      <c r="NFU23" s="143"/>
      <c r="NFV23" s="156"/>
      <c r="NFW23" s="143"/>
      <c r="NFX23" s="156"/>
      <c r="NFY23" s="143"/>
      <c r="NFZ23" s="156"/>
      <c r="NGA23" s="143"/>
      <c r="NGB23" s="156"/>
      <c r="NGC23" s="143"/>
      <c r="NGD23" s="156"/>
      <c r="NGE23" s="143"/>
      <c r="NGF23" s="156"/>
      <c r="NGG23" s="143"/>
      <c r="NGH23" s="156"/>
      <c r="NGI23" s="143"/>
      <c r="NGJ23" s="156"/>
      <c r="NGK23" s="143"/>
      <c r="NGL23" s="156"/>
      <c r="NGM23" s="143"/>
      <c r="NGN23" s="156"/>
      <c r="NGO23" s="143"/>
      <c r="NGP23" s="156"/>
      <c r="NGQ23" s="143"/>
      <c r="NGR23" s="156"/>
      <c r="NGS23" s="143"/>
      <c r="NGT23" s="156"/>
      <c r="NGU23" s="143"/>
      <c r="NGV23" s="156"/>
      <c r="NGW23" s="143"/>
      <c r="NGX23" s="156"/>
      <c r="NGY23" s="143"/>
      <c r="NGZ23" s="156"/>
      <c r="NHA23" s="143"/>
      <c r="NHB23" s="156"/>
      <c r="NHC23" s="143"/>
      <c r="NHD23" s="156"/>
      <c r="NHE23" s="143"/>
      <c r="NHF23" s="156"/>
      <c r="NHG23" s="143"/>
      <c r="NHH23" s="156"/>
      <c r="NHI23" s="143"/>
      <c r="NHJ23" s="156"/>
      <c r="NHK23" s="143"/>
      <c r="NHL23" s="156"/>
      <c r="NHM23" s="143"/>
      <c r="NHN23" s="156"/>
      <c r="NHO23" s="143"/>
      <c r="NHP23" s="156"/>
      <c r="NHQ23" s="143"/>
      <c r="NHR23" s="156"/>
      <c r="NHS23" s="143"/>
      <c r="NHT23" s="156"/>
      <c r="NHU23" s="143"/>
      <c r="NHV23" s="156"/>
      <c r="NHW23" s="143"/>
      <c r="NHX23" s="156"/>
      <c r="NHY23" s="143"/>
      <c r="NHZ23" s="156"/>
      <c r="NIA23" s="143"/>
      <c r="NIB23" s="156"/>
      <c r="NIC23" s="143"/>
      <c r="NID23" s="156"/>
      <c r="NIE23" s="143"/>
      <c r="NIF23" s="156"/>
      <c r="NIG23" s="143"/>
      <c r="NIH23" s="156"/>
      <c r="NII23" s="143"/>
      <c r="NIJ23" s="156"/>
      <c r="NIK23" s="143"/>
      <c r="NIL23" s="156"/>
      <c r="NIM23" s="143"/>
      <c r="NIN23" s="156"/>
      <c r="NIO23" s="143"/>
      <c r="NIP23" s="156"/>
      <c r="NIQ23" s="143"/>
      <c r="NIR23" s="156"/>
      <c r="NIS23" s="143"/>
      <c r="NIT23" s="156"/>
      <c r="NIU23" s="143"/>
      <c r="NIV23" s="156"/>
      <c r="NIW23" s="143"/>
      <c r="NIX23" s="156"/>
      <c r="NIY23" s="143"/>
      <c r="NIZ23" s="156"/>
      <c r="NJA23" s="143"/>
      <c r="NJB23" s="156"/>
      <c r="NJC23" s="143"/>
      <c r="NJD23" s="156"/>
      <c r="NJE23" s="143"/>
      <c r="NJF23" s="156"/>
      <c r="NJG23" s="143"/>
      <c r="NJH23" s="156"/>
      <c r="NJI23" s="143"/>
      <c r="NJJ23" s="156"/>
      <c r="NJK23" s="143"/>
      <c r="NJL23" s="156"/>
      <c r="NJM23" s="143"/>
      <c r="NJN23" s="156"/>
      <c r="NJO23" s="143"/>
      <c r="NJP23" s="156"/>
      <c r="NJQ23" s="143"/>
      <c r="NJR23" s="156"/>
      <c r="NJS23" s="143"/>
      <c r="NJT23" s="156"/>
      <c r="NJU23" s="143"/>
      <c r="NJV23" s="156"/>
      <c r="NJW23" s="143"/>
      <c r="NJX23" s="156"/>
      <c r="NJY23" s="143"/>
      <c r="NJZ23" s="156"/>
      <c r="NKA23" s="143"/>
      <c r="NKB23" s="156"/>
      <c r="NKC23" s="143"/>
      <c r="NKD23" s="156"/>
      <c r="NKE23" s="143"/>
      <c r="NKF23" s="156"/>
      <c r="NKG23" s="143"/>
      <c r="NKH23" s="156"/>
      <c r="NKI23" s="143"/>
      <c r="NKJ23" s="156"/>
      <c r="NKK23" s="143"/>
      <c r="NKL23" s="156"/>
      <c r="NKM23" s="143"/>
      <c r="NKN23" s="156"/>
      <c r="NKO23" s="143"/>
      <c r="NKP23" s="156"/>
      <c r="NKQ23" s="143"/>
      <c r="NKR23" s="156"/>
      <c r="NKS23" s="143"/>
      <c r="NKT23" s="156"/>
      <c r="NKU23" s="143"/>
      <c r="NKV23" s="156"/>
      <c r="NKW23" s="143"/>
      <c r="NKX23" s="156"/>
      <c r="NKY23" s="143"/>
      <c r="NKZ23" s="156"/>
      <c r="NLA23" s="143"/>
      <c r="NLB23" s="156"/>
      <c r="NLC23" s="143"/>
      <c r="NLD23" s="156"/>
      <c r="NLE23" s="143"/>
      <c r="NLF23" s="156"/>
      <c r="NLG23" s="143"/>
      <c r="NLH23" s="156"/>
      <c r="NLI23" s="143"/>
      <c r="NLJ23" s="156"/>
      <c r="NLK23" s="143"/>
      <c r="NLL23" s="156"/>
      <c r="NLM23" s="143"/>
      <c r="NLN23" s="156"/>
      <c r="NLO23" s="143"/>
      <c r="NLP23" s="156"/>
      <c r="NLQ23" s="143"/>
      <c r="NLR23" s="156"/>
      <c r="NLS23" s="143"/>
      <c r="NLT23" s="156"/>
      <c r="NLU23" s="143"/>
      <c r="NLV23" s="156"/>
      <c r="NLW23" s="143"/>
      <c r="NLX23" s="156"/>
      <c r="NLY23" s="143"/>
      <c r="NLZ23" s="156"/>
      <c r="NMA23" s="143"/>
      <c r="NMB23" s="156"/>
      <c r="NMC23" s="143"/>
      <c r="NMD23" s="156"/>
      <c r="NME23" s="143"/>
      <c r="NMF23" s="156"/>
      <c r="NMG23" s="143"/>
      <c r="NMH23" s="156"/>
      <c r="NMI23" s="143"/>
      <c r="NMJ23" s="156"/>
      <c r="NMK23" s="143"/>
      <c r="NML23" s="156"/>
      <c r="NMM23" s="143"/>
      <c r="NMN23" s="156"/>
      <c r="NMO23" s="143"/>
      <c r="NMP23" s="156"/>
      <c r="NMQ23" s="143"/>
      <c r="NMR23" s="156"/>
      <c r="NMS23" s="143"/>
      <c r="NMT23" s="156"/>
      <c r="NMU23" s="143"/>
      <c r="NMV23" s="156"/>
      <c r="NMW23" s="143"/>
      <c r="NMX23" s="156"/>
      <c r="NMY23" s="143"/>
      <c r="NMZ23" s="156"/>
      <c r="NNA23" s="143"/>
      <c r="NNB23" s="156"/>
      <c r="NNC23" s="143"/>
      <c r="NND23" s="156"/>
      <c r="NNE23" s="143"/>
      <c r="NNF23" s="156"/>
      <c r="NNG23" s="143"/>
      <c r="NNH23" s="156"/>
      <c r="NNI23" s="143"/>
      <c r="NNJ23" s="156"/>
      <c r="NNK23" s="143"/>
      <c r="NNL23" s="156"/>
      <c r="NNM23" s="143"/>
      <c r="NNN23" s="156"/>
      <c r="NNO23" s="143"/>
      <c r="NNP23" s="156"/>
      <c r="NNQ23" s="143"/>
      <c r="NNR23" s="156"/>
      <c r="NNS23" s="143"/>
      <c r="NNT23" s="156"/>
      <c r="NNU23" s="143"/>
      <c r="NNV23" s="156"/>
      <c r="NNW23" s="143"/>
      <c r="NNX23" s="156"/>
      <c r="NNY23" s="143"/>
      <c r="NNZ23" s="156"/>
      <c r="NOA23" s="143"/>
      <c r="NOB23" s="156"/>
      <c r="NOC23" s="143"/>
      <c r="NOD23" s="156"/>
      <c r="NOE23" s="143"/>
      <c r="NOF23" s="156"/>
      <c r="NOG23" s="143"/>
      <c r="NOH23" s="156"/>
      <c r="NOI23" s="143"/>
      <c r="NOJ23" s="156"/>
      <c r="NOK23" s="143"/>
      <c r="NOL23" s="156"/>
      <c r="NOM23" s="143"/>
      <c r="NON23" s="156"/>
      <c r="NOO23" s="143"/>
      <c r="NOP23" s="156"/>
      <c r="NOQ23" s="143"/>
      <c r="NOR23" s="156"/>
      <c r="NOS23" s="143"/>
      <c r="NOT23" s="156"/>
      <c r="NOU23" s="143"/>
      <c r="NOV23" s="156"/>
      <c r="NOW23" s="143"/>
      <c r="NOX23" s="156"/>
      <c r="NOY23" s="143"/>
      <c r="NOZ23" s="156"/>
      <c r="NPA23" s="143"/>
      <c r="NPB23" s="156"/>
      <c r="NPC23" s="143"/>
      <c r="NPD23" s="156"/>
      <c r="NPE23" s="143"/>
      <c r="NPF23" s="156"/>
      <c r="NPG23" s="143"/>
      <c r="NPH23" s="156"/>
      <c r="NPI23" s="143"/>
      <c r="NPJ23" s="156"/>
      <c r="NPK23" s="143"/>
      <c r="NPL23" s="156"/>
      <c r="NPM23" s="143"/>
      <c r="NPN23" s="156"/>
      <c r="NPO23" s="143"/>
      <c r="NPP23" s="156"/>
      <c r="NPQ23" s="143"/>
      <c r="NPR23" s="156"/>
      <c r="NPS23" s="143"/>
      <c r="NPT23" s="156"/>
      <c r="NPU23" s="143"/>
      <c r="NPV23" s="156"/>
      <c r="NPW23" s="143"/>
      <c r="NPX23" s="156"/>
      <c r="NPY23" s="143"/>
      <c r="NPZ23" s="156"/>
      <c r="NQA23" s="143"/>
      <c r="NQB23" s="156"/>
      <c r="NQC23" s="143"/>
      <c r="NQD23" s="156"/>
      <c r="NQE23" s="143"/>
      <c r="NQF23" s="156"/>
      <c r="NQG23" s="143"/>
      <c r="NQH23" s="156"/>
      <c r="NQI23" s="143"/>
      <c r="NQJ23" s="156"/>
      <c r="NQK23" s="143"/>
      <c r="NQL23" s="156"/>
      <c r="NQM23" s="143"/>
      <c r="NQN23" s="156"/>
      <c r="NQO23" s="143"/>
      <c r="NQP23" s="156"/>
      <c r="NQQ23" s="143"/>
      <c r="NQR23" s="156"/>
      <c r="NQS23" s="143"/>
      <c r="NQT23" s="156"/>
      <c r="NQU23" s="143"/>
      <c r="NQV23" s="156"/>
      <c r="NQW23" s="143"/>
      <c r="NQX23" s="156"/>
      <c r="NQY23" s="143"/>
      <c r="NQZ23" s="156"/>
      <c r="NRA23" s="143"/>
      <c r="NRB23" s="156"/>
      <c r="NRC23" s="143"/>
      <c r="NRD23" s="156"/>
      <c r="NRE23" s="143"/>
      <c r="NRF23" s="156"/>
      <c r="NRG23" s="143"/>
      <c r="NRH23" s="156"/>
      <c r="NRI23" s="143"/>
      <c r="NRJ23" s="156"/>
      <c r="NRK23" s="143"/>
      <c r="NRL23" s="156"/>
      <c r="NRM23" s="143"/>
      <c r="NRN23" s="156"/>
      <c r="NRO23" s="143"/>
      <c r="NRP23" s="156"/>
      <c r="NRQ23" s="143"/>
      <c r="NRR23" s="156"/>
      <c r="NRS23" s="143"/>
      <c r="NRT23" s="156"/>
      <c r="NRU23" s="143"/>
      <c r="NRV23" s="156"/>
      <c r="NRW23" s="143"/>
      <c r="NRX23" s="156"/>
      <c r="NRY23" s="143"/>
      <c r="NRZ23" s="156"/>
      <c r="NSA23" s="143"/>
      <c r="NSB23" s="156"/>
      <c r="NSC23" s="143"/>
      <c r="NSD23" s="156"/>
      <c r="NSE23" s="143"/>
      <c r="NSF23" s="156"/>
      <c r="NSG23" s="143"/>
      <c r="NSH23" s="156"/>
      <c r="NSI23" s="143"/>
      <c r="NSJ23" s="156"/>
      <c r="NSK23" s="143"/>
      <c r="NSL23" s="156"/>
      <c r="NSM23" s="143"/>
      <c r="NSN23" s="156"/>
      <c r="NSO23" s="143"/>
      <c r="NSP23" s="156"/>
      <c r="NSQ23" s="143"/>
      <c r="NSR23" s="156"/>
      <c r="NSS23" s="143"/>
      <c r="NST23" s="156"/>
      <c r="NSU23" s="143"/>
      <c r="NSV23" s="156"/>
      <c r="NSW23" s="143"/>
      <c r="NSX23" s="156"/>
      <c r="NSY23" s="143"/>
      <c r="NSZ23" s="156"/>
      <c r="NTA23" s="143"/>
      <c r="NTB23" s="156"/>
      <c r="NTC23" s="143"/>
      <c r="NTD23" s="156"/>
      <c r="NTE23" s="143"/>
      <c r="NTF23" s="156"/>
      <c r="NTG23" s="143"/>
      <c r="NTH23" s="156"/>
      <c r="NTI23" s="143"/>
      <c r="NTJ23" s="156"/>
      <c r="NTK23" s="143"/>
      <c r="NTL23" s="156"/>
      <c r="NTM23" s="143"/>
      <c r="NTN23" s="156"/>
      <c r="NTO23" s="143"/>
      <c r="NTP23" s="156"/>
      <c r="NTQ23" s="143"/>
      <c r="NTR23" s="156"/>
      <c r="NTS23" s="143"/>
      <c r="NTT23" s="156"/>
      <c r="NTU23" s="143"/>
      <c r="NTV23" s="156"/>
      <c r="NTW23" s="143"/>
      <c r="NTX23" s="156"/>
      <c r="NTY23" s="143"/>
      <c r="NTZ23" s="156"/>
      <c r="NUA23" s="143"/>
      <c r="NUB23" s="156"/>
      <c r="NUC23" s="143"/>
      <c r="NUD23" s="156"/>
      <c r="NUE23" s="143"/>
      <c r="NUF23" s="156"/>
      <c r="NUG23" s="143"/>
      <c r="NUH23" s="156"/>
      <c r="NUI23" s="143"/>
      <c r="NUJ23" s="156"/>
      <c r="NUK23" s="143"/>
      <c r="NUL23" s="156"/>
      <c r="NUM23" s="143"/>
      <c r="NUN23" s="156"/>
      <c r="NUO23" s="143"/>
      <c r="NUP23" s="156"/>
      <c r="NUQ23" s="143"/>
      <c r="NUR23" s="156"/>
      <c r="NUS23" s="143"/>
      <c r="NUT23" s="156"/>
      <c r="NUU23" s="143"/>
      <c r="NUV23" s="156"/>
      <c r="NUW23" s="143"/>
      <c r="NUX23" s="156"/>
      <c r="NUY23" s="143"/>
      <c r="NUZ23" s="156"/>
      <c r="NVA23" s="143"/>
      <c r="NVB23" s="156"/>
      <c r="NVC23" s="143"/>
      <c r="NVD23" s="156"/>
      <c r="NVE23" s="143"/>
      <c r="NVF23" s="156"/>
      <c r="NVG23" s="143"/>
      <c r="NVH23" s="156"/>
      <c r="NVI23" s="143"/>
      <c r="NVJ23" s="156"/>
      <c r="NVK23" s="143"/>
      <c r="NVL23" s="156"/>
      <c r="NVM23" s="143"/>
      <c r="NVN23" s="156"/>
      <c r="NVO23" s="143"/>
      <c r="NVP23" s="156"/>
      <c r="NVQ23" s="143"/>
      <c r="NVR23" s="156"/>
      <c r="NVS23" s="143"/>
      <c r="NVT23" s="156"/>
      <c r="NVU23" s="143"/>
      <c r="NVV23" s="156"/>
      <c r="NVW23" s="143"/>
      <c r="NVX23" s="156"/>
      <c r="NVY23" s="143"/>
      <c r="NVZ23" s="156"/>
      <c r="NWA23" s="143"/>
      <c r="NWB23" s="156"/>
      <c r="NWC23" s="143"/>
      <c r="NWD23" s="156"/>
      <c r="NWE23" s="143"/>
      <c r="NWF23" s="156"/>
      <c r="NWG23" s="143"/>
      <c r="NWH23" s="156"/>
      <c r="NWI23" s="143"/>
      <c r="NWJ23" s="156"/>
      <c r="NWK23" s="143"/>
      <c r="NWL23" s="156"/>
      <c r="NWM23" s="143"/>
      <c r="NWN23" s="156"/>
      <c r="NWO23" s="143"/>
      <c r="NWP23" s="156"/>
      <c r="NWQ23" s="143"/>
      <c r="NWR23" s="156"/>
      <c r="NWS23" s="143"/>
      <c r="NWT23" s="156"/>
      <c r="NWU23" s="143"/>
      <c r="NWV23" s="156"/>
      <c r="NWW23" s="143"/>
      <c r="NWX23" s="156"/>
      <c r="NWY23" s="143"/>
      <c r="NWZ23" s="156"/>
      <c r="NXA23" s="143"/>
      <c r="NXB23" s="156"/>
      <c r="NXC23" s="143"/>
      <c r="NXD23" s="156"/>
      <c r="NXE23" s="143"/>
      <c r="NXF23" s="156"/>
      <c r="NXG23" s="143"/>
      <c r="NXH23" s="156"/>
      <c r="NXI23" s="143"/>
      <c r="NXJ23" s="156"/>
      <c r="NXK23" s="143"/>
      <c r="NXL23" s="156"/>
      <c r="NXM23" s="143"/>
      <c r="NXN23" s="156"/>
      <c r="NXO23" s="143"/>
      <c r="NXP23" s="156"/>
      <c r="NXQ23" s="143"/>
      <c r="NXR23" s="156"/>
      <c r="NXS23" s="143"/>
      <c r="NXT23" s="156"/>
      <c r="NXU23" s="143"/>
      <c r="NXV23" s="156"/>
      <c r="NXW23" s="143"/>
      <c r="NXX23" s="156"/>
      <c r="NXY23" s="143"/>
      <c r="NXZ23" s="156"/>
      <c r="NYA23" s="143"/>
      <c r="NYB23" s="156"/>
      <c r="NYC23" s="143"/>
      <c r="NYD23" s="156"/>
      <c r="NYE23" s="143"/>
      <c r="NYF23" s="156"/>
      <c r="NYG23" s="143"/>
      <c r="NYH23" s="156"/>
      <c r="NYI23" s="143"/>
      <c r="NYJ23" s="156"/>
      <c r="NYK23" s="143"/>
      <c r="NYL23" s="156"/>
      <c r="NYM23" s="143"/>
      <c r="NYN23" s="156"/>
      <c r="NYO23" s="143"/>
      <c r="NYP23" s="156"/>
      <c r="NYQ23" s="143"/>
      <c r="NYR23" s="156"/>
      <c r="NYS23" s="143"/>
      <c r="NYT23" s="156"/>
      <c r="NYU23" s="143"/>
      <c r="NYV23" s="156"/>
      <c r="NYW23" s="143"/>
      <c r="NYX23" s="156"/>
      <c r="NYY23" s="143"/>
      <c r="NYZ23" s="156"/>
      <c r="NZA23" s="143"/>
      <c r="NZB23" s="156"/>
      <c r="NZC23" s="143"/>
      <c r="NZD23" s="156"/>
      <c r="NZE23" s="143"/>
      <c r="NZF23" s="156"/>
      <c r="NZG23" s="143"/>
      <c r="NZH23" s="156"/>
      <c r="NZI23" s="143"/>
      <c r="NZJ23" s="156"/>
      <c r="NZK23" s="143"/>
      <c r="NZL23" s="156"/>
      <c r="NZM23" s="143"/>
      <c r="NZN23" s="156"/>
      <c r="NZO23" s="143"/>
      <c r="NZP23" s="156"/>
      <c r="NZQ23" s="143"/>
      <c r="NZR23" s="156"/>
      <c r="NZS23" s="143"/>
      <c r="NZT23" s="156"/>
      <c r="NZU23" s="143"/>
      <c r="NZV23" s="156"/>
      <c r="NZW23" s="143"/>
      <c r="NZX23" s="156"/>
      <c r="NZY23" s="143"/>
      <c r="NZZ23" s="156"/>
      <c r="OAA23" s="143"/>
      <c r="OAB23" s="156"/>
      <c r="OAC23" s="143"/>
      <c r="OAD23" s="156"/>
      <c r="OAE23" s="143"/>
      <c r="OAF23" s="156"/>
      <c r="OAG23" s="143"/>
      <c r="OAH23" s="156"/>
      <c r="OAI23" s="143"/>
      <c r="OAJ23" s="156"/>
      <c r="OAK23" s="143"/>
      <c r="OAL23" s="156"/>
      <c r="OAM23" s="143"/>
      <c r="OAN23" s="156"/>
      <c r="OAO23" s="143"/>
      <c r="OAP23" s="156"/>
      <c r="OAQ23" s="143"/>
      <c r="OAR23" s="156"/>
      <c r="OAS23" s="143"/>
      <c r="OAT23" s="156"/>
      <c r="OAU23" s="143"/>
      <c r="OAV23" s="156"/>
      <c r="OAW23" s="143"/>
      <c r="OAX23" s="156"/>
      <c r="OAY23" s="143"/>
      <c r="OAZ23" s="156"/>
      <c r="OBA23" s="143"/>
      <c r="OBB23" s="156"/>
      <c r="OBC23" s="143"/>
      <c r="OBD23" s="156"/>
      <c r="OBE23" s="143"/>
      <c r="OBF23" s="156"/>
      <c r="OBG23" s="143"/>
      <c r="OBH23" s="156"/>
      <c r="OBI23" s="143"/>
      <c r="OBJ23" s="156"/>
      <c r="OBK23" s="143"/>
      <c r="OBL23" s="156"/>
      <c r="OBM23" s="143"/>
      <c r="OBN23" s="156"/>
      <c r="OBO23" s="143"/>
      <c r="OBP23" s="156"/>
      <c r="OBQ23" s="143"/>
      <c r="OBR23" s="156"/>
      <c r="OBS23" s="143"/>
      <c r="OBT23" s="156"/>
      <c r="OBU23" s="143"/>
      <c r="OBV23" s="156"/>
      <c r="OBW23" s="143"/>
      <c r="OBX23" s="156"/>
      <c r="OBY23" s="143"/>
      <c r="OBZ23" s="156"/>
      <c r="OCA23" s="143"/>
      <c r="OCB23" s="156"/>
      <c r="OCC23" s="143"/>
      <c r="OCD23" s="156"/>
      <c r="OCE23" s="143"/>
      <c r="OCF23" s="156"/>
      <c r="OCG23" s="143"/>
      <c r="OCH23" s="156"/>
      <c r="OCI23" s="143"/>
      <c r="OCJ23" s="156"/>
      <c r="OCK23" s="143"/>
      <c r="OCL23" s="156"/>
      <c r="OCM23" s="143"/>
      <c r="OCN23" s="156"/>
      <c r="OCO23" s="143"/>
      <c r="OCP23" s="156"/>
      <c r="OCQ23" s="143"/>
      <c r="OCR23" s="156"/>
      <c r="OCS23" s="143"/>
      <c r="OCT23" s="156"/>
      <c r="OCU23" s="143"/>
      <c r="OCV23" s="156"/>
      <c r="OCW23" s="143"/>
      <c r="OCX23" s="156"/>
      <c r="OCY23" s="143"/>
      <c r="OCZ23" s="156"/>
      <c r="ODA23" s="143"/>
      <c r="ODB23" s="156"/>
      <c r="ODC23" s="143"/>
      <c r="ODD23" s="156"/>
      <c r="ODE23" s="143"/>
      <c r="ODF23" s="156"/>
      <c r="ODG23" s="143"/>
      <c r="ODH23" s="156"/>
      <c r="ODI23" s="143"/>
      <c r="ODJ23" s="156"/>
      <c r="ODK23" s="143"/>
      <c r="ODL23" s="156"/>
      <c r="ODM23" s="143"/>
      <c r="ODN23" s="156"/>
      <c r="ODO23" s="143"/>
      <c r="ODP23" s="156"/>
      <c r="ODQ23" s="143"/>
      <c r="ODR23" s="156"/>
      <c r="ODS23" s="143"/>
      <c r="ODT23" s="156"/>
      <c r="ODU23" s="143"/>
      <c r="ODV23" s="156"/>
      <c r="ODW23" s="143"/>
      <c r="ODX23" s="156"/>
      <c r="ODY23" s="143"/>
      <c r="ODZ23" s="156"/>
      <c r="OEA23" s="143"/>
      <c r="OEB23" s="156"/>
      <c r="OEC23" s="143"/>
      <c r="OED23" s="156"/>
      <c r="OEE23" s="143"/>
      <c r="OEF23" s="156"/>
      <c r="OEG23" s="143"/>
      <c r="OEH23" s="156"/>
      <c r="OEI23" s="143"/>
      <c r="OEJ23" s="156"/>
      <c r="OEK23" s="143"/>
      <c r="OEL23" s="156"/>
      <c r="OEM23" s="143"/>
      <c r="OEN23" s="156"/>
      <c r="OEO23" s="143"/>
      <c r="OEP23" s="156"/>
      <c r="OEQ23" s="143"/>
      <c r="OER23" s="156"/>
      <c r="OES23" s="143"/>
      <c r="OET23" s="156"/>
      <c r="OEU23" s="143"/>
      <c r="OEV23" s="156"/>
      <c r="OEW23" s="143"/>
      <c r="OEX23" s="156"/>
      <c r="OEY23" s="143"/>
      <c r="OEZ23" s="156"/>
      <c r="OFA23" s="143"/>
      <c r="OFB23" s="156"/>
      <c r="OFC23" s="143"/>
      <c r="OFD23" s="156"/>
      <c r="OFE23" s="143"/>
      <c r="OFF23" s="156"/>
      <c r="OFG23" s="143"/>
      <c r="OFH23" s="156"/>
      <c r="OFI23" s="143"/>
      <c r="OFJ23" s="156"/>
      <c r="OFK23" s="143"/>
      <c r="OFL23" s="156"/>
      <c r="OFM23" s="143"/>
      <c r="OFN23" s="156"/>
      <c r="OFO23" s="143"/>
      <c r="OFP23" s="156"/>
      <c r="OFQ23" s="143"/>
      <c r="OFR23" s="156"/>
      <c r="OFS23" s="143"/>
      <c r="OFT23" s="156"/>
      <c r="OFU23" s="143"/>
      <c r="OFV23" s="156"/>
      <c r="OFW23" s="143"/>
      <c r="OFX23" s="156"/>
      <c r="OFY23" s="143"/>
      <c r="OFZ23" s="156"/>
      <c r="OGA23" s="143"/>
      <c r="OGB23" s="156"/>
      <c r="OGC23" s="143"/>
      <c r="OGD23" s="156"/>
      <c r="OGE23" s="143"/>
      <c r="OGF23" s="156"/>
      <c r="OGG23" s="143"/>
      <c r="OGH23" s="156"/>
      <c r="OGI23" s="143"/>
      <c r="OGJ23" s="156"/>
      <c r="OGK23" s="143"/>
      <c r="OGL23" s="156"/>
      <c r="OGM23" s="143"/>
      <c r="OGN23" s="156"/>
      <c r="OGO23" s="143"/>
      <c r="OGP23" s="156"/>
      <c r="OGQ23" s="143"/>
      <c r="OGR23" s="156"/>
      <c r="OGS23" s="143"/>
      <c r="OGT23" s="156"/>
      <c r="OGU23" s="143"/>
      <c r="OGV23" s="156"/>
      <c r="OGW23" s="143"/>
      <c r="OGX23" s="156"/>
      <c r="OGY23" s="143"/>
      <c r="OGZ23" s="156"/>
      <c r="OHA23" s="143"/>
      <c r="OHB23" s="156"/>
      <c r="OHC23" s="143"/>
      <c r="OHD23" s="156"/>
      <c r="OHE23" s="143"/>
      <c r="OHF23" s="156"/>
      <c r="OHG23" s="143"/>
      <c r="OHH23" s="156"/>
      <c r="OHI23" s="143"/>
      <c r="OHJ23" s="156"/>
      <c r="OHK23" s="143"/>
      <c r="OHL23" s="156"/>
      <c r="OHM23" s="143"/>
      <c r="OHN23" s="156"/>
      <c r="OHO23" s="143"/>
      <c r="OHP23" s="156"/>
      <c r="OHQ23" s="143"/>
      <c r="OHR23" s="156"/>
      <c r="OHS23" s="143"/>
      <c r="OHT23" s="156"/>
      <c r="OHU23" s="143"/>
      <c r="OHV23" s="156"/>
      <c r="OHW23" s="143"/>
      <c r="OHX23" s="156"/>
      <c r="OHY23" s="143"/>
      <c r="OHZ23" s="156"/>
      <c r="OIA23" s="143"/>
      <c r="OIB23" s="156"/>
      <c r="OIC23" s="143"/>
      <c r="OID23" s="156"/>
      <c r="OIE23" s="143"/>
      <c r="OIF23" s="156"/>
      <c r="OIG23" s="143"/>
      <c r="OIH23" s="156"/>
      <c r="OII23" s="143"/>
      <c r="OIJ23" s="156"/>
      <c r="OIK23" s="143"/>
      <c r="OIL23" s="156"/>
      <c r="OIM23" s="143"/>
      <c r="OIN23" s="156"/>
      <c r="OIO23" s="143"/>
      <c r="OIP23" s="156"/>
      <c r="OIQ23" s="143"/>
      <c r="OIR23" s="156"/>
      <c r="OIS23" s="143"/>
      <c r="OIT23" s="156"/>
      <c r="OIU23" s="143"/>
      <c r="OIV23" s="156"/>
      <c r="OIW23" s="143"/>
      <c r="OIX23" s="156"/>
      <c r="OIY23" s="143"/>
      <c r="OIZ23" s="156"/>
      <c r="OJA23" s="143"/>
      <c r="OJB23" s="156"/>
      <c r="OJC23" s="143"/>
      <c r="OJD23" s="156"/>
      <c r="OJE23" s="143"/>
      <c r="OJF23" s="156"/>
      <c r="OJG23" s="143"/>
      <c r="OJH23" s="156"/>
      <c r="OJI23" s="143"/>
      <c r="OJJ23" s="156"/>
      <c r="OJK23" s="143"/>
      <c r="OJL23" s="156"/>
      <c r="OJM23" s="143"/>
      <c r="OJN23" s="156"/>
      <c r="OJO23" s="143"/>
      <c r="OJP23" s="156"/>
      <c r="OJQ23" s="143"/>
      <c r="OJR23" s="156"/>
      <c r="OJS23" s="143"/>
      <c r="OJT23" s="156"/>
      <c r="OJU23" s="143"/>
      <c r="OJV23" s="156"/>
      <c r="OJW23" s="143"/>
      <c r="OJX23" s="156"/>
      <c r="OJY23" s="143"/>
      <c r="OJZ23" s="156"/>
      <c r="OKA23" s="143"/>
      <c r="OKB23" s="156"/>
      <c r="OKC23" s="143"/>
      <c r="OKD23" s="156"/>
      <c r="OKE23" s="143"/>
      <c r="OKF23" s="156"/>
      <c r="OKG23" s="143"/>
      <c r="OKH23" s="156"/>
      <c r="OKI23" s="143"/>
      <c r="OKJ23" s="156"/>
      <c r="OKK23" s="143"/>
      <c r="OKL23" s="156"/>
      <c r="OKM23" s="143"/>
      <c r="OKN23" s="156"/>
      <c r="OKO23" s="143"/>
      <c r="OKP23" s="156"/>
      <c r="OKQ23" s="143"/>
      <c r="OKR23" s="156"/>
      <c r="OKS23" s="143"/>
      <c r="OKT23" s="156"/>
      <c r="OKU23" s="143"/>
      <c r="OKV23" s="156"/>
      <c r="OKW23" s="143"/>
      <c r="OKX23" s="156"/>
      <c r="OKY23" s="143"/>
      <c r="OKZ23" s="156"/>
      <c r="OLA23" s="143"/>
      <c r="OLB23" s="156"/>
      <c r="OLC23" s="143"/>
      <c r="OLD23" s="156"/>
      <c r="OLE23" s="143"/>
      <c r="OLF23" s="156"/>
      <c r="OLG23" s="143"/>
      <c r="OLH23" s="156"/>
      <c r="OLI23" s="143"/>
      <c r="OLJ23" s="156"/>
      <c r="OLK23" s="143"/>
      <c r="OLL23" s="156"/>
      <c r="OLM23" s="143"/>
      <c r="OLN23" s="156"/>
      <c r="OLO23" s="143"/>
      <c r="OLP23" s="156"/>
      <c r="OLQ23" s="143"/>
      <c r="OLR23" s="156"/>
      <c r="OLS23" s="143"/>
      <c r="OLT23" s="156"/>
      <c r="OLU23" s="143"/>
      <c r="OLV23" s="156"/>
      <c r="OLW23" s="143"/>
      <c r="OLX23" s="156"/>
      <c r="OLY23" s="143"/>
      <c r="OLZ23" s="156"/>
      <c r="OMA23" s="143"/>
      <c r="OMB23" s="156"/>
      <c r="OMC23" s="143"/>
      <c r="OMD23" s="156"/>
      <c r="OME23" s="143"/>
      <c r="OMF23" s="156"/>
      <c r="OMG23" s="143"/>
      <c r="OMH23" s="156"/>
      <c r="OMI23" s="143"/>
      <c r="OMJ23" s="156"/>
      <c r="OMK23" s="143"/>
      <c r="OML23" s="156"/>
      <c r="OMM23" s="143"/>
      <c r="OMN23" s="156"/>
      <c r="OMO23" s="143"/>
      <c r="OMP23" s="156"/>
      <c r="OMQ23" s="143"/>
      <c r="OMR23" s="156"/>
      <c r="OMS23" s="143"/>
      <c r="OMT23" s="156"/>
      <c r="OMU23" s="143"/>
      <c r="OMV23" s="156"/>
      <c r="OMW23" s="143"/>
      <c r="OMX23" s="156"/>
      <c r="OMY23" s="143"/>
      <c r="OMZ23" s="156"/>
      <c r="ONA23" s="143"/>
      <c r="ONB23" s="156"/>
      <c r="ONC23" s="143"/>
      <c r="OND23" s="156"/>
      <c r="ONE23" s="143"/>
      <c r="ONF23" s="156"/>
      <c r="ONG23" s="143"/>
      <c r="ONH23" s="156"/>
      <c r="ONI23" s="143"/>
      <c r="ONJ23" s="156"/>
      <c r="ONK23" s="143"/>
      <c r="ONL23" s="156"/>
      <c r="ONM23" s="143"/>
      <c r="ONN23" s="156"/>
      <c r="ONO23" s="143"/>
      <c r="ONP23" s="156"/>
      <c r="ONQ23" s="143"/>
      <c r="ONR23" s="156"/>
      <c r="ONS23" s="143"/>
      <c r="ONT23" s="156"/>
      <c r="ONU23" s="143"/>
      <c r="ONV23" s="156"/>
      <c r="ONW23" s="143"/>
      <c r="ONX23" s="156"/>
      <c r="ONY23" s="143"/>
      <c r="ONZ23" s="156"/>
      <c r="OOA23" s="143"/>
      <c r="OOB23" s="156"/>
      <c r="OOC23" s="143"/>
      <c r="OOD23" s="156"/>
      <c r="OOE23" s="143"/>
      <c r="OOF23" s="156"/>
      <c r="OOG23" s="143"/>
      <c r="OOH23" s="156"/>
      <c r="OOI23" s="143"/>
      <c r="OOJ23" s="156"/>
      <c r="OOK23" s="143"/>
      <c r="OOL23" s="156"/>
      <c r="OOM23" s="143"/>
      <c r="OON23" s="156"/>
      <c r="OOO23" s="143"/>
      <c r="OOP23" s="156"/>
      <c r="OOQ23" s="143"/>
      <c r="OOR23" s="156"/>
      <c r="OOS23" s="143"/>
      <c r="OOT23" s="156"/>
      <c r="OOU23" s="143"/>
      <c r="OOV23" s="156"/>
      <c r="OOW23" s="143"/>
      <c r="OOX23" s="156"/>
      <c r="OOY23" s="143"/>
      <c r="OOZ23" s="156"/>
      <c r="OPA23" s="143"/>
      <c r="OPB23" s="156"/>
      <c r="OPC23" s="143"/>
      <c r="OPD23" s="156"/>
      <c r="OPE23" s="143"/>
      <c r="OPF23" s="156"/>
      <c r="OPG23" s="143"/>
      <c r="OPH23" s="156"/>
      <c r="OPI23" s="143"/>
      <c r="OPJ23" s="156"/>
      <c r="OPK23" s="143"/>
      <c r="OPL23" s="156"/>
      <c r="OPM23" s="143"/>
      <c r="OPN23" s="156"/>
      <c r="OPO23" s="143"/>
      <c r="OPP23" s="156"/>
      <c r="OPQ23" s="143"/>
      <c r="OPR23" s="156"/>
      <c r="OPS23" s="143"/>
      <c r="OPT23" s="156"/>
      <c r="OPU23" s="143"/>
      <c r="OPV23" s="156"/>
      <c r="OPW23" s="143"/>
      <c r="OPX23" s="156"/>
      <c r="OPY23" s="143"/>
      <c r="OPZ23" s="156"/>
      <c r="OQA23" s="143"/>
      <c r="OQB23" s="156"/>
      <c r="OQC23" s="143"/>
      <c r="OQD23" s="156"/>
      <c r="OQE23" s="143"/>
      <c r="OQF23" s="156"/>
      <c r="OQG23" s="143"/>
      <c r="OQH23" s="156"/>
      <c r="OQI23" s="143"/>
      <c r="OQJ23" s="156"/>
      <c r="OQK23" s="143"/>
      <c r="OQL23" s="156"/>
      <c r="OQM23" s="143"/>
      <c r="OQN23" s="156"/>
      <c r="OQO23" s="143"/>
      <c r="OQP23" s="156"/>
      <c r="OQQ23" s="143"/>
      <c r="OQR23" s="156"/>
      <c r="OQS23" s="143"/>
      <c r="OQT23" s="156"/>
      <c r="OQU23" s="143"/>
      <c r="OQV23" s="156"/>
      <c r="OQW23" s="143"/>
      <c r="OQX23" s="156"/>
      <c r="OQY23" s="143"/>
      <c r="OQZ23" s="156"/>
      <c r="ORA23" s="143"/>
      <c r="ORB23" s="156"/>
      <c r="ORC23" s="143"/>
      <c r="ORD23" s="156"/>
      <c r="ORE23" s="143"/>
      <c r="ORF23" s="156"/>
      <c r="ORG23" s="143"/>
      <c r="ORH23" s="156"/>
      <c r="ORI23" s="143"/>
      <c r="ORJ23" s="156"/>
      <c r="ORK23" s="143"/>
      <c r="ORL23" s="156"/>
      <c r="ORM23" s="143"/>
      <c r="ORN23" s="156"/>
      <c r="ORO23" s="143"/>
      <c r="ORP23" s="156"/>
      <c r="ORQ23" s="143"/>
      <c r="ORR23" s="156"/>
      <c r="ORS23" s="143"/>
      <c r="ORT23" s="156"/>
      <c r="ORU23" s="143"/>
      <c r="ORV23" s="156"/>
      <c r="ORW23" s="143"/>
      <c r="ORX23" s="156"/>
      <c r="ORY23" s="143"/>
      <c r="ORZ23" s="156"/>
      <c r="OSA23" s="143"/>
      <c r="OSB23" s="156"/>
      <c r="OSC23" s="143"/>
      <c r="OSD23" s="156"/>
      <c r="OSE23" s="143"/>
      <c r="OSF23" s="156"/>
      <c r="OSG23" s="143"/>
      <c r="OSH23" s="156"/>
      <c r="OSI23" s="143"/>
      <c r="OSJ23" s="156"/>
      <c r="OSK23" s="143"/>
      <c r="OSL23" s="156"/>
      <c r="OSM23" s="143"/>
      <c r="OSN23" s="156"/>
      <c r="OSO23" s="143"/>
      <c r="OSP23" s="156"/>
      <c r="OSQ23" s="143"/>
      <c r="OSR23" s="156"/>
      <c r="OSS23" s="143"/>
      <c r="OST23" s="156"/>
      <c r="OSU23" s="143"/>
      <c r="OSV23" s="156"/>
      <c r="OSW23" s="143"/>
      <c r="OSX23" s="156"/>
      <c r="OSY23" s="143"/>
      <c r="OSZ23" s="156"/>
      <c r="OTA23" s="143"/>
      <c r="OTB23" s="156"/>
      <c r="OTC23" s="143"/>
      <c r="OTD23" s="156"/>
      <c r="OTE23" s="143"/>
      <c r="OTF23" s="156"/>
      <c r="OTG23" s="143"/>
      <c r="OTH23" s="156"/>
      <c r="OTI23" s="143"/>
      <c r="OTJ23" s="156"/>
      <c r="OTK23" s="143"/>
      <c r="OTL23" s="156"/>
      <c r="OTM23" s="143"/>
      <c r="OTN23" s="156"/>
      <c r="OTO23" s="143"/>
      <c r="OTP23" s="156"/>
      <c r="OTQ23" s="143"/>
      <c r="OTR23" s="156"/>
      <c r="OTS23" s="143"/>
      <c r="OTT23" s="156"/>
      <c r="OTU23" s="143"/>
      <c r="OTV23" s="156"/>
      <c r="OTW23" s="143"/>
      <c r="OTX23" s="156"/>
      <c r="OTY23" s="143"/>
      <c r="OTZ23" s="156"/>
      <c r="OUA23" s="143"/>
      <c r="OUB23" s="156"/>
      <c r="OUC23" s="143"/>
      <c r="OUD23" s="156"/>
      <c r="OUE23" s="143"/>
      <c r="OUF23" s="156"/>
      <c r="OUG23" s="143"/>
      <c r="OUH23" s="156"/>
      <c r="OUI23" s="143"/>
      <c r="OUJ23" s="156"/>
      <c r="OUK23" s="143"/>
      <c r="OUL23" s="156"/>
      <c r="OUM23" s="143"/>
      <c r="OUN23" s="156"/>
      <c r="OUO23" s="143"/>
      <c r="OUP23" s="156"/>
      <c r="OUQ23" s="143"/>
      <c r="OUR23" s="156"/>
      <c r="OUS23" s="143"/>
      <c r="OUT23" s="156"/>
      <c r="OUU23" s="143"/>
      <c r="OUV23" s="156"/>
      <c r="OUW23" s="143"/>
      <c r="OUX23" s="156"/>
      <c r="OUY23" s="143"/>
      <c r="OUZ23" s="156"/>
      <c r="OVA23" s="143"/>
      <c r="OVB23" s="156"/>
      <c r="OVC23" s="143"/>
      <c r="OVD23" s="156"/>
      <c r="OVE23" s="143"/>
      <c r="OVF23" s="156"/>
      <c r="OVG23" s="143"/>
      <c r="OVH23" s="156"/>
      <c r="OVI23" s="143"/>
      <c r="OVJ23" s="156"/>
      <c r="OVK23" s="143"/>
      <c r="OVL23" s="156"/>
      <c r="OVM23" s="143"/>
      <c r="OVN23" s="156"/>
      <c r="OVO23" s="143"/>
      <c r="OVP23" s="156"/>
      <c r="OVQ23" s="143"/>
      <c r="OVR23" s="156"/>
      <c r="OVS23" s="143"/>
      <c r="OVT23" s="156"/>
      <c r="OVU23" s="143"/>
      <c r="OVV23" s="156"/>
      <c r="OVW23" s="143"/>
      <c r="OVX23" s="156"/>
      <c r="OVY23" s="143"/>
      <c r="OVZ23" s="156"/>
      <c r="OWA23" s="143"/>
      <c r="OWB23" s="156"/>
      <c r="OWC23" s="143"/>
      <c r="OWD23" s="156"/>
      <c r="OWE23" s="143"/>
      <c r="OWF23" s="156"/>
      <c r="OWG23" s="143"/>
      <c r="OWH23" s="156"/>
      <c r="OWI23" s="143"/>
      <c r="OWJ23" s="156"/>
      <c r="OWK23" s="143"/>
      <c r="OWL23" s="156"/>
      <c r="OWM23" s="143"/>
      <c r="OWN23" s="156"/>
      <c r="OWO23" s="143"/>
      <c r="OWP23" s="156"/>
      <c r="OWQ23" s="143"/>
      <c r="OWR23" s="156"/>
      <c r="OWS23" s="143"/>
      <c r="OWT23" s="156"/>
      <c r="OWU23" s="143"/>
      <c r="OWV23" s="156"/>
      <c r="OWW23" s="143"/>
      <c r="OWX23" s="156"/>
      <c r="OWY23" s="143"/>
      <c r="OWZ23" s="156"/>
      <c r="OXA23" s="143"/>
      <c r="OXB23" s="156"/>
      <c r="OXC23" s="143"/>
      <c r="OXD23" s="156"/>
      <c r="OXE23" s="143"/>
      <c r="OXF23" s="156"/>
      <c r="OXG23" s="143"/>
      <c r="OXH23" s="156"/>
      <c r="OXI23" s="143"/>
      <c r="OXJ23" s="156"/>
      <c r="OXK23" s="143"/>
      <c r="OXL23" s="156"/>
      <c r="OXM23" s="143"/>
      <c r="OXN23" s="156"/>
      <c r="OXO23" s="143"/>
      <c r="OXP23" s="156"/>
      <c r="OXQ23" s="143"/>
      <c r="OXR23" s="156"/>
      <c r="OXS23" s="143"/>
      <c r="OXT23" s="156"/>
      <c r="OXU23" s="143"/>
      <c r="OXV23" s="156"/>
      <c r="OXW23" s="143"/>
      <c r="OXX23" s="156"/>
      <c r="OXY23" s="143"/>
      <c r="OXZ23" s="156"/>
      <c r="OYA23" s="143"/>
      <c r="OYB23" s="156"/>
      <c r="OYC23" s="143"/>
      <c r="OYD23" s="156"/>
      <c r="OYE23" s="143"/>
      <c r="OYF23" s="156"/>
      <c r="OYG23" s="143"/>
      <c r="OYH23" s="156"/>
      <c r="OYI23" s="143"/>
      <c r="OYJ23" s="156"/>
      <c r="OYK23" s="143"/>
      <c r="OYL23" s="156"/>
      <c r="OYM23" s="143"/>
      <c r="OYN23" s="156"/>
      <c r="OYO23" s="143"/>
      <c r="OYP23" s="156"/>
      <c r="OYQ23" s="143"/>
      <c r="OYR23" s="156"/>
      <c r="OYS23" s="143"/>
      <c r="OYT23" s="156"/>
      <c r="OYU23" s="143"/>
      <c r="OYV23" s="156"/>
      <c r="OYW23" s="143"/>
      <c r="OYX23" s="156"/>
      <c r="OYY23" s="143"/>
      <c r="OYZ23" s="156"/>
      <c r="OZA23" s="143"/>
      <c r="OZB23" s="156"/>
      <c r="OZC23" s="143"/>
      <c r="OZD23" s="156"/>
      <c r="OZE23" s="143"/>
      <c r="OZF23" s="156"/>
      <c r="OZG23" s="143"/>
      <c r="OZH23" s="156"/>
      <c r="OZI23" s="143"/>
      <c r="OZJ23" s="156"/>
      <c r="OZK23" s="143"/>
      <c r="OZL23" s="156"/>
      <c r="OZM23" s="143"/>
      <c r="OZN23" s="156"/>
      <c r="OZO23" s="143"/>
      <c r="OZP23" s="156"/>
      <c r="OZQ23" s="143"/>
      <c r="OZR23" s="156"/>
      <c r="OZS23" s="143"/>
      <c r="OZT23" s="156"/>
      <c r="OZU23" s="143"/>
      <c r="OZV23" s="156"/>
      <c r="OZW23" s="143"/>
      <c r="OZX23" s="156"/>
      <c r="OZY23" s="143"/>
      <c r="OZZ23" s="156"/>
      <c r="PAA23" s="143"/>
      <c r="PAB23" s="156"/>
      <c r="PAC23" s="143"/>
      <c r="PAD23" s="156"/>
      <c r="PAE23" s="143"/>
      <c r="PAF23" s="156"/>
      <c r="PAG23" s="143"/>
      <c r="PAH23" s="156"/>
      <c r="PAI23" s="143"/>
      <c r="PAJ23" s="156"/>
      <c r="PAK23" s="143"/>
      <c r="PAL23" s="156"/>
      <c r="PAM23" s="143"/>
      <c r="PAN23" s="156"/>
      <c r="PAO23" s="143"/>
      <c r="PAP23" s="156"/>
      <c r="PAQ23" s="143"/>
      <c r="PAR23" s="156"/>
      <c r="PAS23" s="143"/>
      <c r="PAT23" s="156"/>
      <c r="PAU23" s="143"/>
      <c r="PAV23" s="156"/>
      <c r="PAW23" s="143"/>
      <c r="PAX23" s="156"/>
      <c r="PAY23" s="143"/>
      <c r="PAZ23" s="156"/>
      <c r="PBA23" s="143"/>
      <c r="PBB23" s="156"/>
      <c r="PBC23" s="143"/>
      <c r="PBD23" s="156"/>
      <c r="PBE23" s="143"/>
      <c r="PBF23" s="156"/>
      <c r="PBG23" s="143"/>
      <c r="PBH23" s="156"/>
      <c r="PBI23" s="143"/>
      <c r="PBJ23" s="156"/>
      <c r="PBK23" s="143"/>
      <c r="PBL23" s="156"/>
      <c r="PBM23" s="143"/>
      <c r="PBN23" s="156"/>
      <c r="PBO23" s="143"/>
      <c r="PBP23" s="156"/>
      <c r="PBQ23" s="143"/>
      <c r="PBR23" s="156"/>
      <c r="PBS23" s="143"/>
      <c r="PBT23" s="156"/>
      <c r="PBU23" s="143"/>
      <c r="PBV23" s="156"/>
      <c r="PBW23" s="143"/>
      <c r="PBX23" s="156"/>
      <c r="PBY23" s="143"/>
      <c r="PBZ23" s="156"/>
      <c r="PCA23" s="143"/>
      <c r="PCB23" s="156"/>
      <c r="PCC23" s="143"/>
      <c r="PCD23" s="156"/>
      <c r="PCE23" s="143"/>
      <c r="PCF23" s="156"/>
      <c r="PCG23" s="143"/>
      <c r="PCH23" s="156"/>
      <c r="PCI23" s="143"/>
      <c r="PCJ23" s="156"/>
      <c r="PCK23" s="143"/>
      <c r="PCL23" s="156"/>
      <c r="PCM23" s="143"/>
      <c r="PCN23" s="156"/>
      <c r="PCO23" s="143"/>
      <c r="PCP23" s="156"/>
      <c r="PCQ23" s="143"/>
      <c r="PCR23" s="156"/>
      <c r="PCS23" s="143"/>
      <c r="PCT23" s="156"/>
      <c r="PCU23" s="143"/>
      <c r="PCV23" s="156"/>
      <c r="PCW23" s="143"/>
      <c r="PCX23" s="156"/>
      <c r="PCY23" s="143"/>
      <c r="PCZ23" s="156"/>
      <c r="PDA23" s="143"/>
      <c r="PDB23" s="156"/>
      <c r="PDC23" s="143"/>
      <c r="PDD23" s="156"/>
      <c r="PDE23" s="143"/>
      <c r="PDF23" s="156"/>
      <c r="PDG23" s="143"/>
      <c r="PDH23" s="156"/>
      <c r="PDI23" s="143"/>
      <c r="PDJ23" s="156"/>
      <c r="PDK23" s="143"/>
      <c r="PDL23" s="156"/>
      <c r="PDM23" s="143"/>
      <c r="PDN23" s="156"/>
      <c r="PDO23" s="143"/>
      <c r="PDP23" s="156"/>
      <c r="PDQ23" s="143"/>
      <c r="PDR23" s="156"/>
      <c r="PDS23" s="143"/>
      <c r="PDT23" s="156"/>
      <c r="PDU23" s="143"/>
      <c r="PDV23" s="156"/>
      <c r="PDW23" s="143"/>
      <c r="PDX23" s="156"/>
      <c r="PDY23" s="143"/>
      <c r="PDZ23" s="156"/>
      <c r="PEA23" s="143"/>
      <c r="PEB23" s="156"/>
      <c r="PEC23" s="143"/>
      <c r="PED23" s="156"/>
      <c r="PEE23" s="143"/>
      <c r="PEF23" s="156"/>
      <c r="PEG23" s="143"/>
      <c r="PEH23" s="156"/>
      <c r="PEI23" s="143"/>
      <c r="PEJ23" s="156"/>
      <c r="PEK23" s="143"/>
      <c r="PEL23" s="156"/>
      <c r="PEM23" s="143"/>
      <c r="PEN23" s="156"/>
      <c r="PEO23" s="143"/>
      <c r="PEP23" s="156"/>
      <c r="PEQ23" s="143"/>
      <c r="PER23" s="156"/>
      <c r="PES23" s="143"/>
      <c r="PET23" s="156"/>
      <c r="PEU23" s="143"/>
      <c r="PEV23" s="156"/>
      <c r="PEW23" s="143"/>
      <c r="PEX23" s="156"/>
      <c r="PEY23" s="143"/>
      <c r="PEZ23" s="156"/>
      <c r="PFA23" s="143"/>
      <c r="PFB23" s="156"/>
      <c r="PFC23" s="143"/>
      <c r="PFD23" s="156"/>
      <c r="PFE23" s="143"/>
      <c r="PFF23" s="156"/>
      <c r="PFG23" s="143"/>
      <c r="PFH23" s="156"/>
      <c r="PFI23" s="143"/>
      <c r="PFJ23" s="156"/>
      <c r="PFK23" s="143"/>
      <c r="PFL23" s="156"/>
      <c r="PFM23" s="143"/>
      <c r="PFN23" s="156"/>
      <c r="PFO23" s="143"/>
      <c r="PFP23" s="156"/>
      <c r="PFQ23" s="143"/>
      <c r="PFR23" s="156"/>
      <c r="PFS23" s="143"/>
      <c r="PFT23" s="156"/>
      <c r="PFU23" s="143"/>
      <c r="PFV23" s="156"/>
      <c r="PFW23" s="143"/>
      <c r="PFX23" s="156"/>
      <c r="PFY23" s="143"/>
      <c r="PFZ23" s="156"/>
      <c r="PGA23" s="143"/>
      <c r="PGB23" s="156"/>
      <c r="PGC23" s="143"/>
      <c r="PGD23" s="156"/>
      <c r="PGE23" s="143"/>
      <c r="PGF23" s="156"/>
      <c r="PGG23" s="143"/>
      <c r="PGH23" s="156"/>
      <c r="PGI23" s="143"/>
      <c r="PGJ23" s="156"/>
      <c r="PGK23" s="143"/>
      <c r="PGL23" s="156"/>
      <c r="PGM23" s="143"/>
      <c r="PGN23" s="156"/>
      <c r="PGO23" s="143"/>
      <c r="PGP23" s="156"/>
      <c r="PGQ23" s="143"/>
      <c r="PGR23" s="156"/>
      <c r="PGS23" s="143"/>
      <c r="PGT23" s="156"/>
      <c r="PGU23" s="143"/>
      <c r="PGV23" s="156"/>
      <c r="PGW23" s="143"/>
      <c r="PGX23" s="156"/>
      <c r="PGY23" s="143"/>
      <c r="PGZ23" s="156"/>
      <c r="PHA23" s="143"/>
      <c r="PHB23" s="156"/>
      <c r="PHC23" s="143"/>
      <c r="PHD23" s="156"/>
      <c r="PHE23" s="143"/>
      <c r="PHF23" s="156"/>
      <c r="PHG23" s="143"/>
      <c r="PHH23" s="156"/>
      <c r="PHI23" s="143"/>
      <c r="PHJ23" s="156"/>
      <c r="PHK23" s="143"/>
      <c r="PHL23" s="156"/>
      <c r="PHM23" s="143"/>
      <c r="PHN23" s="156"/>
      <c r="PHO23" s="143"/>
      <c r="PHP23" s="156"/>
      <c r="PHQ23" s="143"/>
      <c r="PHR23" s="156"/>
      <c r="PHS23" s="143"/>
      <c r="PHT23" s="156"/>
      <c r="PHU23" s="143"/>
      <c r="PHV23" s="156"/>
      <c r="PHW23" s="143"/>
      <c r="PHX23" s="156"/>
      <c r="PHY23" s="143"/>
      <c r="PHZ23" s="156"/>
      <c r="PIA23" s="143"/>
      <c r="PIB23" s="156"/>
      <c r="PIC23" s="143"/>
      <c r="PID23" s="156"/>
      <c r="PIE23" s="143"/>
      <c r="PIF23" s="156"/>
      <c r="PIG23" s="143"/>
      <c r="PIH23" s="156"/>
      <c r="PII23" s="143"/>
      <c r="PIJ23" s="156"/>
      <c r="PIK23" s="143"/>
      <c r="PIL23" s="156"/>
      <c r="PIM23" s="143"/>
      <c r="PIN23" s="156"/>
      <c r="PIO23" s="143"/>
      <c r="PIP23" s="156"/>
      <c r="PIQ23" s="143"/>
      <c r="PIR23" s="156"/>
      <c r="PIS23" s="143"/>
      <c r="PIT23" s="156"/>
      <c r="PIU23" s="143"/>
      <c r="PIV23" s="156"/>
      <c r="PIW23" s="143"/>
      <c r="PIX23" s="156"/>
      <c r="PIY23" s="143"/>
      <c r="PIZ23" s="156"/>
      <c r="PJA23" s="143"/>
      <c r="PJB23" s="156"/>
      <c r="PJC23" s="143"/>
      <c r="PJD23" s="156"/>
      <c r="PJE23" s="143"/>
      <c r="PJF23" s="156"/>
      <c r="PJG23" s="143"/>
      <c r="PJH23" s="156"/>
      <c r="PJI23" s="143"/>
      <c r="PJJ23" s="156"/>
      <c r="PJK23" s="143"/>
      <c r="PJL23" s="156"/>
      <c r="PJM23" s="143"/>
      <c r="PJN23" s="156"/>
      <c r="PJO23" s="143"/>
      <c r="PJP23" s="156"/>
      <c r="PJQ23" s="143"/>
      <c r="PJR23" s="156"/>
      <c r="PJS23" s="143"/>
      <c r="PJT23" s="156"/>
      <c r="PJU23" s="143"/>
      <c r="PJV23" s="156"/>
      <c r="PJW23" s="143"/>
      <c r="PJX23" s="156"/>
      <c r="PJY23" s="143"/>
      <c r="PJZ23" s="156"/>
      <c r="PKA23" s="143"/>
      <c r="PKB23" s="156"/>
      <c r="PKC23" s="143"/>
      <c r="PKD23" s="156"/>
      <c r="PKE23" s="143"/>
      <c r="PKF23" s="156"/>
      <c r="PKG23" s="143"/>
      <c r="PKH23" s="156"/>
      <c r="PKI23" s="143"/>
      <c r="PKJ23" s="156"/>
      <c r="PKK23" s="143"/>
      <c r="PKL23" s="156"/>
      <c r="PKM23" s="143"/>
      <c r="PKN23" s="156"/>
      <c r="PKO23" s="143"/>
      <c r="PKP23" s="156"/>
      <c r="PKQ23" s="143"/>
      <c r="PKR23" s="156"/>
      <c r="PKS23" s="143"/>
      <c r="PKT23" s="156"/>
      <c r="PKU23" s="143"/>
      <c r="PKV23" s="156"/>
      <c r="PKW23" s="143"/>
      <c r="PKX23" s="156"/>
      <c r="PKY23" s="143"/>
      <c r="PKZ23" s="156"/>
      <c r="PLA23" s="143"/>
      <c r="PLB23" s="156"/>
      <c r="PLC23" s="143"/>
      <c r="PLD23" s="156"/>
      <c r="PLE23" s="143"/>
      <c r="PLF23" s="156"/>
      <c r="PLG23" s="143"/>
      <c r="PLH23" s="156"/>
      <c r="PLI23" s="143"/>
      <c r="PLJ23" s="156"/>
      <c r="PLK23" s="143"/>
      <c r="PLL23" s="156"/>
      <c r="PLM23" s="143"/>
      <c r="PLN23" s="156"/>
      <c r="PLO23" s="143"/>
      <c r="PLP23" s="156"/>
      <c r="PLQ23" s="143"/>
      <c r="PLR23" s="156"/>
      <c r="PLS23" s="143"/>
      <c r="PLT23" s="156"/>
      <c r="PLU23" s="143"/>
      <c r="PLV23" s="156"/>
      <c r="PLW23" s="143"/>
      <c r="PLX23" s="156"/>
      <c r="PLY23" s="143"/>
      <c r="PLZ23" s="156"/>
      <c r="PMA23" s="143"/>
      <c r="PMB23" s="156"/>
      <c r="PMC23" s="143"/>
      <c r="PMD23" s="156"/>
      <c r="PME23" s="143"/>
      <c r="PMF23" s="156"/>
      <c r="PMG23" s="143"/>
      <c r="PMH23" s="156"/>
      <c r="PMI23" s="143"/>
      <c r="PMJ23" s="156"/>
      <c r="PMK23" s="143"/>
      <c r="PML23" s="156"/>
      <c r="PMM23" s="143"/>
      <c r="PMN23" s="156"/>
      <c r="PMO23" s="143"/>
      <c r="PMP23" s="156"/>
      <c r="PMQ23" s="143"/>
      <c r="PMR23" s="156"/>
      <c r="PMS23" s="143"/>
      <c r="PMT23" s="156"/>
      <c r="PMU23" s="143"/>
      <c r="PMV23" s="156"/>
      <c r="PMW23" s="143"/>
      <c r="PMX23" s="156"/>
      <c r="PMY23" s="143"/>
      <c r="PMZ23" s="156"/>
      <c r="PNA23" s="143"/>
      <c r="PNB23" s="156"/>
      <c r="PNC23" s="143"/>
      <c r="PND23" s="156"/>
      <c r="PNE23" s="143"/>
      <c r="PNF23" s="156"/>
      <c r="PNG23" s="143"/>
      <c r="PNH23" s="156"/>
      <c r="PNI23" s="143"/>
      <c r="PNJ23" s="156"/>
      <c r="PNK23" s="143"/>
      <c r="PNL23" s="156"/>
      <c r="PNM23" s="143"/>
      <c r="PNN23" s="156"/>
      <c r="PNO23" s="143"/>
      <c r="PNP23" s="156"/>
      <c r="PNQ23" s="143"/>
      <c r="PNR23" s="156"/>
      <c r="PNS23" s="143"/>
      <c r="PNT23" s="156"/>
      <c r="PNU23" s="143"/>
      <c r="PNV23" s="156"/>
      <c r="PNW23" s="143"/>
      <c r="PNX23" s="156"/>
      <c r="PNY23" s="143"/>
      <c r="PNZ23" s="156"/>
      <c r="POA23" s="143"/>
      <c r="POB23" s="156"/>
      <c r="POC23" s="143"/>
      <c r="POD23" s="156"/>
      <c r="POE23" s="143"/>
      <c r="POF23" s="156"/>
      <c r="POG23" s="143"/>
      <c r="POH23" s="156"/>
      <c r="POI23" s="143"/>
      <c r="POJ23" s="156"/>
      <c r="POK23" s="143"/>
      <c r="POL23" s="156"/>
      <c r="POM23" s="143"/>
      <c r="PON23" s="156"/>
      <c r="POO23" s="143"/>
      <c r="POP23" s="156"/>
      <c r="POQ23" s="143"/>
      <c r="POR23" s="156"/>
      <c r="POS23" s="143"/>
      <c r="POT23" s="156"/>
      <c r="POU23" s="143"/>
      <c r="POV23" s="156"/>
      <c r="POW23" s="143"/>
      <c r="POX23" s="156"/>
      <c r="POY23" s="143"/>
      <c r="POZ23" s="156"/>
      <c r="PPA23" s="143"/>
      <c r="PPB23" s="156"/>
      <c r="PPC23" s="143"/>
      <c r="PPD23" s="156"/>
      <c r="PPE23" s="143"/>
      <c r="PPF23" s="156"/>
      <c r="PPG23" s="143"/>
      <c r="PPH23" s="156"/>
      <c r="PPI23" s="143"/>
      <c r="PPJ23" s="156"/>
      <c r="PPK23" s="143"/>
      <c r="PPL23" s="156"/>
      <c r="PPM23" s="143"/>
      <c r="PPN23" s="156"/>
      <c r="PPO23" s="143"/>
      <c r="PPP23" s="156"/>
      <c r="PPQ23" s="143"/>
      <c r="PPR23" s="156"/>
      <c r="PPS23" s="143"/>
      <c r="PPT23" s="156"/>
      <c r="PPU23" s="143"/>
      <c r="PPV23" s="156"/>
      <c r="PPW23" s="143"/>
      <c r="PPX23" s="156"/>
      <c r="PPY23" s="143"/>
      <c r="PPZ23" s="156"/>
      <c r="PQA23" s="143"/>
      <c r="PQB23" s="156"/>
      <c r="PQC23" s="143"/>
      <c r="PQD23" s="156"/>
      <c r="PQE23" s="143"/>
      <c r="PQF23" s="156"/>
      <c r="PQG23" s="143"/>
      <c r="PQH23" s="156"/>
      <c r="PQI23" s="143"/>
      <c r="PQJ23" s="156"/>
      <c r="PQK23" s="143"/>
      <c r="PQL23" s="156"/>
      <c r="PQM23" s="143"/>
      <c r="PQN23" s="156"/>
      <c r="PQO23" s="143"/>
      <c r="PQP23" s="156"/>
      <c r="PQQ23" s="143"/>
      <c r="PQR23" s="156"/>
      <c r="PQS23" s="143"/>
      <c r="PQT23" s="156"/>
      <c r="PQU23" s="143"/>
      <c r="PQV23" s="156"/>
      <c r="PQW23" s="143"/>
      <c r="PQX23" s="156"/>
      <c r="PQY23" s="143"/>
      <c r="PQZ23" s="156"/>
      <c r="PRA23" s="143"/>
      <c r="PRB23" s="156"/>
      <c r="PRC23" s="143"/>
      <c r="PRD23" s="156"/>
      <c r="PRE23" s="143"/>
      <c r="PRF23" s="156"/>
      <c r="PRG23" s="143"/>
      <c r="PRH23" s="156"/>
      <c r="PRI23" s="143"/>
      <c r="PRJ23" s="156"/>
      <c r="PRK23" s="143"/>
      <c r="PRL23" s="156"/>
      <c r="PRM23" s="143"/>
      <c r="PRN23" s="156"/>
      <c r="PRO23" s="143"/>
      <c r="PRP23" s="156"/>
      <c r="PRQ23" s="143"/>
      <c r="PRR23" s="156"/>
      <c r="PRS23" s="143"/>
      <c r="PRT23" s="156"/>
      <c r="PRU23" s="143"/>
      <c r="PRV23" s="156"/>
      <c r="PRW23" s="143"/>
      <c r="PRX23" s="156"/>
      <c r="PRY23" s="143"/>
      <c r="PRZ23" s="156"/>
      <c r="PSA23" s="143"/>
      <c r="PSB23" s="156"/>
      <c r="PSC23" s="143"/>
      <c r="PSD23" s="156"/>
      <c r="PSE23" s="143"/>
      <c r="PSF23" s="156"/>
      <c r="PSG23" s="143"/>
      <c r="PSH23" s="156"/>
      <c r="PSI23" s="143"/>
      <c r="PSJ23" s="156"/>
      <c r="PSK23" s="143"/>
      <c r="PSL23" s="156"/>
      <c r="PSM23" s="143"/>
      <c r="PSN23" s="156"/>
      <c r="PSO23" s="143"/>
      <c r="PSP23" s="156"/>
      <c r="PSQ23" s="143"/>
      <c r="PSR23" s="156"/>
      <c r="PSS23" s="143"/>
      <c r="PST23" s="156"/>
      <c r="PSU23" s="143"/>
      <c r="PSV23" s="156"/>
      <c r="PSW23" s="143"/>
      <c r="PSX23" s="156"/>
      <c r="PSY23" s="143"/>
      <c r="PSZ23" s="156"/>
      <c r="PTA23" s="143"/>
      <c r="PTB23" s="156"/>
      <c r="PTC23" s="143"/>
      <c r="PTD23" s="156"/>
      <c r="PTE23" s="143"/>
      <c r="PTF23" s="156"/>
      <c r="PTG23" s="143"/>
      <c r="PTH23" s="156"/>
      <c r="PTI23" s="143"/>
      <c r="PTJ23" s="156"/>
      <c r="PTK23" s="143"/>
      <c r="PTL23" s="156"/>
      <c r="PTM23" s="143"/>
      <c r="PTN23" s="156"/>
      <c r="PTO23" s="143"/>
      <c r="PTP23" s="156"/>
      <c r="PTQ23" s="143"/>
      <c r="PTR23" s="156"/>
      <c r="PTS23" s="143"/>
      <c r="PTT23" s="156"/>
      <c r="PTU23" s="143"/>
      <c r="PTV23" s="156"/>
      <c r="PTW23" s="143"/>
      <c r="PTX23" s="156"/>
      <c r="PTY23" s="143"/>
      <c r="PTZ23" s="156"/>
      <c r="PUA23" s="143"/>
      <c r="PUB23" s="156"/>
      <c r="PUC23" s="143"/>
      <c r="PUD23" s="156"/>
      <c r="PUE23" s="143"/>
      <c r="PUF23" s="156"/>
      <c r="PUG23" s="143"/>
      <c r="PUH23" s="156"/>
      <c r="PUI23" s="143"/>
      <c r="PUJ23" s="156"/>
      <c r="PUK23" s="143"/>
      <c r="PUL23" s="156"/>
      <c r="PUM23" s="143"/>
      <c r="PUN23" s="156"/>
      <c r="PUO23" s="143"/>
      <c r="PUP23" s="156"/>
      <c r="PUQ23" s="143"/>
      <c r="PUR23" s="156"/>
      <c r="PUS23" s="143"/>
      <c r="PUT23" s="156"/>
      <c r="PUU23" s="143"/>
      <c r="PUV23" s="156"/>
      <c r="PUW23" s="143"/>
      <c r="PUX23" s="156"/>
      <c r="PUY23" s="143"/>
      <c r="PUZ23" s="156"/>
      <c r="PVA23" s="143"/>
      <c r="PVB23" s="156"/>
      <c r="PVC23" s="143"/>
      <c r="PVD23" s="156"/>
      <c r="PVE23" s="143"/>
      <c r="PVF23" s="156"/>
      <c r="PVG23" s="143"/>
      <c r="PVH23" s="156"/>
      <c r="PVI23" s="143"/>
      <c r="PVJ23" s="156"/>
      <c r="PVK23" s="143"/>
      <c r="PVL23" s="156"/>
      <c r="PVM23" s="143"/>
      <c r="PVN23" s="156"/>
      <c r="PVO23" s="143"/>
      <c r="PVP23" s="156"/>
      <c r="PVQ23" s="143"/>
      <c r="PVR23" s="156"/>
      <c r="PVS23" s="143"/>
      <c r="PVT23" s="156"/>
      <c r="PVU23" s="143"/>
      <c r="PVV23" s="156"/>
      <c r="PVW23" s="143"/>
      <c r="PVX23" s="156"/>
      <c r="PVY23" s="143"/>
      <c r="PVZ23" s="156"/>
      <c r="PWA23" s="143"/>
      <c r="PWB23" s="156"/>
      <c r="PWC23" s="143"/>
      <c r="PWD23" s="156"/>
      <c r="PWE23" s="143"/>
      <c r="PWF23" s="156"/>
      <c r="PWG23" s="143"/>
      <c r="PWH23" s="156"/>
      <c r="PWI23" s="143"/>
      <c r="PWJ23" s="156"/>
      <c r="PWK23" s="143"/>
      <c r="PWL23" s="156"/>
      <c r="PWM23" s="143"/>
      <c r="PWN23" s="156"/>
      <c r="PWO23" s="143"/>
      <c r="PWP23" s="156"/>
      <c r="PWQ23" s="143"/>
      <c r="PWR23" s="156"/>
      <c r="PWS23" s="143"/>
      <c r="PWT23" s="156"/>
      <c r="PWU23" s="143"/>
      <c r="PWV23" s="156"/>
      <c r="PWW23" s="143"/>
      <c r="PWX23" s="156"/>
      <c r="PWY23" s="143"/>
      <c r="PWZ23" s="156"/>
      <c r="PXA23" s="143"/>
      <c r="PXB23" s="156"/>
      <c r="PXC23" s="143"/>
      <c r="PXD23" s="156"/>
      <c r="PXE23" s="143"/>
      <c r="PXF23" s="156"/>
      <c r="PXG23" s="143"/>
      <c r="PXH23" s="156"/>
      <c r="PXI23" s="143"/>
      <c r="PXJ23" s="156"/>
      <c r="PXK23" s="143"/>
      <c r="PXL23" s="156"/>
      <c r="PXM23" s="143"/>
      <c r="PXN23" s="156"/>
      <c r="PXO23" s="143"/>
      <c r="PXP23" s="156"/>
      <c r="PXQ23" s="143"/>
      <c r="PXR23" s="156"/>
      <c r="PXS23" s="143"/>
      <c r="PXT23" s="156"/>
      <c r="PXU23" s="143"/>
      <c r="PXV23" s="156"/>
      <c r="PXW23" s="143"/>
      <c r="PXX23" s="156"/>
      <c r="PXY23" s="143"/>
      <c r="PXZ23" s="156"/>
      <c r="PYA23" s="143"/>
      <c r="PYB23" s="156"/>
      <c r="PYC23" s="143"/>
      <c r="PYD23" s="156"/>
      <c r="PYE23" s="143"/>
      <c r="PYF23" s="156"/>
      <c r="PYG23" s="143"/>
      <c r="PYH23" s="156"/>
      <c r="PYI23" s="143"/>
      <c r="PYJ23" s="156"/>
      <c r="PYK23" s="143"/>
      <c r="PYL23" s="156"/>
      <c r="PYM23" s="143"/>
      <c r="PYN23" s="156"/>
      <c r="PYO23" s="143"/>
      <c r="PYP23" s="156"/>
      <c r="PYQ23" s="143"/>
      <c r="PYR23" s="156"/>
      <c r="PYS23" s="143"/>
      <c r="PYT23" s="156"/>
      <c r="PYU23" s="143"/>
      <c r="PYV23" s="156"/>
      <c r="PYW23" s="143"/>
      <c r="PYX23" s="156"/>
      <c r="PYY23" s="143"/>
      <c r="PYZ23" s="156"/>
      <c r="PZA23" s="143"/>
      <c r="PZB23" s="156"/>
      <c r="PZC23" s="143"/>
      <c r="PZD23" s="156"/>
      <c r="PZE23" s="143"/>
      <c r="PZF23" s="156"/>
      <c r="PZG23" s="143"/>
      <c r="PZH23" s="156"/>
      <c r="PZI23" s="143"/>
      <c r="PZJ23" s="156"/>
      <c r="PZK23" s="143"/>
      <c r="PZL23" s="156"/>
      <c r="PZM23" s="143"/>
      <c r="PZN23" s="156"/>
      <c r="PZO23" s="143"/>
      <c r="PZP23" s="156"/>
      <c r="PZQ23" s="143"/>
      <c r="PZR23" s="156"/>
      <c r="PZS23" s="143"/>
      <c r="PZT23" s="156"/>
      <c r="PZU23" s="143"/>
      <c r="PZV23" s="156"/>
      <c r="PZW23" s="143"/>
      <c r="PZX23" s="156"/>
      <c r="PZY23" s="143"/>
      <c r="PZZ23" s="156"/>
      <c r="QAA23" s="143"/>
      <c r="QAB23" s="156"/>
      <c r="QAC23" s="143"/>
      <c r="QAD23" s="156"/>
      <c r="QAE23" s="143"/>
      <c r="QAF23" s="156"/>
      <c r="QAG23" s="143"/>
      <c r="QAH23" s="156"/>
      <c r="QAI23" s="143"/>
      <c r="QAJ23" s="156"/>
      <c r="QAK23" s="143"/>
      <c r="QAL23" s="156"/>
      <c r="QAM23" s="143"/>
      <c r="QAN23" s="156"/>
      <c r="QAO23" s="143"/>
      <c r="QAP23" s="156"/>
      <c r="QAQ23" s="143"/>
      <c r="QAR23" s="156"/>
      <c r="QAS23" s="143"/>
      <c r="QAT23" s="156"/>
      <c r="QAU23" s="143"/>
      <c r="QAV23" s="156"/>
      <c r="QAW23" s="143"/>
      <c r="QAX23" s="156"/>
      <c r="QAY23" s="143"/>
      <c r="QAZ23" s="156"/>
      <c r="QBA23" s="143"/>
      <c r="QBB23" s="156"/>
      <c r="QBC23" s="143"/>
      <c r="QBD23" s="156"/>
      <c r="QBE23" s="143"/>
      <c r="QBF23" s="156"/>
      <c r="QBG23" s="143"/>
      <c r="QBH23" s="156"/>
      <c r="QBI23" s="143"/>
      <c r="QBJ23" s="156"/>
      <c r="QBK23" s="143"/>
      <c r="QBL23" s="156"/>
      <c r="QBM23" s="143"/>
      <c r="QBN23" s="156"/>
      <c r="QBO23" s="143"/>
      <c r="QBP23" s="156"/>
      <c r="QBQ23" s="143"/>
      <c r="QBR23" s="156"/>
      <c r="QBS23" s="143"/>
      <c r="QBT23" s="156"/>
      <c r="QBU23" s="143"/>
      <c r="QBV23" s="156"/>
      <c r="QBW23" s="143"/>
      <c r="QBX23" s="156"/>
      <c r="QBY23" s="143"/>
      <c r="QBZ23" s="156"/>
      <c r="QCA23" s="143"/>
      <c r="QCB23" s="156"/>
      <c r="QCC23" s="143"/>
      <c r="QCD23" s="156"/>
      <c r="QCE23" s="143"/>
      <c r="QCF23" s="156"/>
      <c r="QCG23" s="143"/>
      <c r="QCH23" s="156"/>
      <c r="QCI23" s="143"/>
      <c r="QCJ23" s="156"/>
      <c r="QCK23" s="143"/>
      <c r="QCL23" s="156"/>
      <c r="QCM23" s="143"/>
      <c r="QCN23" s="156"/>
      <c r="QCO23" s="143"/>
      <c r="QCP23" s="156"/>
      <c r="QCQ23" s="143"/>
      <c r="QCR23" s="156"/>
      <c r="QCS23" s="143"/>
      <c r="QCT23" s="156"/>
      <c r="QCU23" s="143"/>
      <c r="QCV23" s="156"/>
      <c r="QCW23" s="143"/>
      <c r="QCX23" s="156"/>
      <c r="QCY23" s="143"/>
      <c r="QCZ23" s="156"/>
      <c r="QDA23" s="143"/>
      <c r="QDB23" s="156"/>
      <c r="QDC23" s="143"/>
      <c r="QDD23" s="156"/>
      <c r="QDE23" s="143"/>
      <c r="QDF23" s="156"/>
      <c r="QDG23" s="143"/>
      <c r="QDH23" s="156"/>
      <c r="QDI23" s="143"/>
      <c r="QDJ23" s="156"/>
      <c r="QDK23" s="143"/>
      <c r="QDL23" s="156"/>
      <c r="QDM23" s="143"/>
      <c r="QDN23" s="156"/>
      <c r="QDO23" s="143"/>
      <c r="QDP23" s="156"/>
      <c r="QDQ23" s="143"/>
      <c r="QDR23" s="156"/>
      <c r="QDS23" s="143"/>
      <c r="QDT23" s="156"/>
      <c r="QDU23" s="143"/>
      <c r="QDV23" s="156"/>
      <c r="QDW23" s="143"/>
      <c r="QDX23" s="156"/>
      <c r="QDY23" s="143"/>
      <c r="QDZ23" s="156"/>
      <c r="QEA23" s="143"/>
      <c r="QEB23" s="156"/>
      <c r="QEC23" s="143"/>
      <c r="QED23" s="156"/>
      <c r="QEE23" s="143"/>
      <c r="QEF23" s="156"/>
      <c r="QEG23" s="143"/>
      <c r="QEH23" s="156"/>
      <c r="QEI23" s="143"/>
      <c r="QEJ23" s="156"/>
      <c r="QEK23" s="143"/>
      <c r="QEL23" s="156"/>
      <c r="QEM23" s="143"/>
      <c r="QEN23" s="156"/>
      <c r="QEO23" s="143"/>
      <c r="QEP23" s="156"/>
      <c r="QEQ23" s="143"/>
      <c r="QER23" s="156"/>
      <c r="QES23" s="143"/>
      <c r="QET23" s="156"/>
      <c r="QEU23" s="143"/>
      <c r="QEV23" s="156"/>
      <c r="QEW23" s="143"/>
      <c r="QEX23" s="156"/>
      <c r="QEY23" s="143"/>
      <c r="QEZ23" s="156"/>
      <c r="QFA23" s="143"/>
      <c r="QFB23" s="156"/>
      <c r="QFC23" s="143"/>
      <c r="QFD23" s="156"/>
      <c r="QFE23" s="143"/>
      <c r="QFF23" s="156"/>
      <c r="QFG23" s="143"/>
      <c r="QFH23" s="156"/>
      <c r="QFI23" s="143"/>
      <c r="QFJ23" s="156"/>
      <c r="QFK23" s="143"/>
      <c r="QFL23" s="156"/>
      <c r="QFM23" s="143"/>
      <c r="QFN23" s="156"/>
      <c r="QFO23" s="143"/>
      <c r="QFP23" s="156"/>
      <c r="QFQ23" s="143"/>
      <c r="QFR23" s="156"/>
      <c r="QFS23" s="143"/>
      <c r="QFT23" s="156"/>
      <c r="QFU23" s="143"/>
      <c r="QFV23" s="156"/>
      <c r="QFW23" s="143"/>
      <c r="QFX23" s="156"/>
      <c r="QFY23" s="143"/>
      <c r="QFZ23" s="156"/>
      <c r="QGA23" s="143"/>
      <c r="QGB23" s="156"/>
      <c r="QGC23" s="143"/>
      <c r="QGD23" s="156"/>
      <c r="QGE23" s="143"/>
      <c r="QGF23" s="156"/>
      <c r="QGG23" s="143"/>
      <c r="QGH23" s="156"/>
      <c r="QGI23" s="143"/>
      <c r="QGJ23" s="156"/>
      <c r="QGK23" s="143"/>
      <c r="QGL23" s="156"/>
      <c r="QGM23" s="143"/>
      <c r="QGN23" s="156"/>
      <c r="QGO23" s="143"/>
      <c r="QGP23" s="156"/>
      <c r="QGQ23" s="143"/>
      <c r="QGR23" s="156"/>
      <c r="QGS23" s="143"/>
      <c r="QGT23" s="156"/>
      <c r="QGU23" s="143"/>
      <c r="QGV23" s="156"/>
      <c r="QGW23" s="143"/>
      <c r="QGX23" s="156"/>
      <c r="QGY23" s="143"/>
      <c r="QGZ23" s="156"/>
      <c r="QHA23" s="143"/>
      <c r="QHB23" s="156"/>
      <c r="QHC23" s="143"/>
      <c r="QHD23" s="156"/>
      <c r="QHE23" s="143"/>
      <c r="QHF23" s="156"/>
      <c r="QHG23" s="143"/>
      <c r="QHH23" s="156"/>
      <c r="QHI23" s="143"/>
      <c r="QHJ23" s="156"/>
      <c r="QHK23" s="143"/>
      <c r="QHL23" s="156"/>
      <c r="QHM23" s="143"/>
      <c r="QHN23" s="156"/>
      <c r="QHO23" s="143"/>
      <c r="QHP23" s="156"/>
      <c r="QHQ23" s="143"/>
      <c r="QHR23" s="156"/>
      <c r="QHS23" s="143"/>
      <c r="QHT23" s="156"/>
      <c r="QHU23" s="143"/>
      <c r="QHV23" s="156"/>
      <c r="QHW23" s="143"/>
      <c r="QHX23" s="156"/>
      <c r="QHY23" s="143"/>
      <c r="QHZ23" s="156"/>
      <c r="QIA23" s="143"/>
      <c r="QIB23" s="156"/>
      <c r="QIC23" s="143"/>
      <c r="QID23" s="156"/>
      <c r="QIE23" s="143"/>
      <c r="QIF23" s="156"/>
      <c r="QIG23" s="143"/>
      <c r="QIH23" s="156"/>
      <c r="QII23" s="143"/>
      <c r="QIJ23" s="156"/>
      <c r="QIK23" s="143"/>
      <c r="QIL23" s="156"/>
      <c r="QIM23" s="143"/>
      <c r="QIN23" s="156"/>
      <c r="QIO23" s="143"/>
      <c r="QIP23" s="156"/>
      <c r="QIQ23" s="143"/>
      <c r="QIR23" s="156"/>
      <c r="QIS23" s="143"/>
      <c r="QIT23" s="156"/>
      <c r="QIU23" s="143"/>
      <c r="QIV23" s="156"/>
      <c r="QIW23" s="143"/>
      <c r="QIX23" s="156"/>
      <c r="QIY23" s="143"/>
      <c r="QIZ23" s="156"/>
      <c r="QJA23" s="143"/>
      <c r="QJB23" s="156"/>
      <c r="QJC23" s="143"/>
      <c r="QJD23" s="156"/>
      <c r="QJE23" s="143"/>
      <c r="QJF23" s="156"/>
      <c r="QJG23" s="143"/>
      <c r="QJH23" s="156"/>
      <c r="QJI23" s="143"/>
      <c r="QJJ23" s="156"/>
      <c r="QJK23" s="143"/>
      <c r="QJL23" s="156"/>
      <c r="QJM23" s="143"/>
      <c r="QJN23" s="156"/>
      <c r="QJO23" s="143"/>
      <c r="QJP23" s="156"/>
      <c r="QJQ23" s="143"/>
      <c r="QJR23" s="156"/>
      <c r="QJS23" s="143"/>
      <c r="QJT23" s="156"/>
      <c r="QJU23" s="143"/>
      <c r="QJV23" s="156"/>
      <c r="QJW23" s="143"/>
      <c r="QJX23" s="156"/>
      <c r="QJY23" s="143"/>
      <c r="QJZ23" s="156"/>
      <c r="QKA23" s="143"/>
      <c r="QKB23" s="156"/>
      <c r="QKC23" s="143"/>
      <c r="QKD23" s="156"/>
      <c r="QKE23" s="143"/>
      <c r="QKF23" s="156"/>
      <c r="QKG23" s="143"/>
      <c r="QKH23" s="156"/>
      <c r="QKI23" s="143"/>
      <c r="QKJ23" s="156"/>
      <c r="QKK23" s="143"/>
      <c r="QKL23" s="156"/>
      <c r="QKM23" s="143"/>
      <c r="QKN23" s="156"/>
      <c r="QKO23" s="143"/>
      <c r="QKP23" s="156"/>
      <c r="QKQ23" s="143"/>
      <c r="QKR23" s="156"/>
      <c r="QKS23" s="143"/>
      <c r="QKT23" s="156"/>
      <c r="QKU23" s="143"/>
      <c r="QKV23" s="156"/>
      <c r="QKW23" s="143"/>
      <c r="QKX23" s="156"/>
      <c r="QKY23" s="143"/>
      <c r="QKZ23" s="156"/>
      <c r="QLA23" s="143"/>
      <c r="QLB23" s="156"/>
      <c r="QLC23" s="143"/>
      <c r="QLD23" s="156"/>
      <c r="QLE23" s="143"/>
      <c r="QLF23" s="156"/>
      <c r="QLG23" s="143"/>
      <c r="QLH23" s="156"/>
      <c r="QLI23" s="143"/>
      <c r="QLJ23" s="156"/>
      <c r="QLK23" s="143"/>
      <c r="QLL23" s="156"/>
      <c r="QLM23" s="143"/>
      <c r="QLN23" s="156"/>
      <c r="QLO23" s="143"/>
      <c r="QLP23" s="156"/>
      <c r="QLQ23" s="143"/>
      <c r="QLR23" s="156"/>
      <c r="QLS23" s="143"/>
      <c r="QLT23" s="156"/>
      <c r="QLU23" s="143"/>
      <c r="QLV23" s="156"/>
      <c r="QLW23" s="143"/>
      <c r="QLX23" s="156"/>
      <c r="QLY23" s="143"/>
      <c r="QLZ23" s="156"/>
      <c r="QMA23" s="143"/>
      <c r="QMB23" s="156"/>
      <c r="QMC23" s="143"/>
      <c r="QMD23" s="156"/>
      <c r="QME23" s="143"/>
      <c r="QMF23" s="156"/>
      <c r="QMG23" s="143"/>
      <c r="QMH23" s="156"/>
      <c r="QMI23" s="143"/>
      <c r="QMJ23" s="156"/>
      <c r="QMK23" s="143"/>
      <c r="QML23" s="156"/>
      <c r="QMM23" s="143"/>
      <c r="QMN23" s="156"/>
      <c r="QMO23" s="143"/>
      <c r="QMP23" s="156"/>
      <c r="QMQ23" s="143"/>
      <c r="QMR23" s="156"/>
      <c r="QMS23" s="143"/>
      <c r="QMT23" s="156"/>
      <c r="QMU23" s="143"/>
      <c r="QMV23" s="156"/>
      <c r="QMW23" s="143"/>
      <c r="QMX23" s="156"/>
      <c r="QMY23" s="143"/>
      <c r="QMZ23" s="156"/>
      <c r="QNA23" s="143"/>
      <c r="QNB23" s="156"/>
      <c r="QNC23" s="143"/>
      <c r="QND23" s="156"/>
      <c r="QNE23" s="143"/>
      <c r="QNF23" s="156"/>
      <c r="QNG23" s="143"/>
      <c r="QNH23" s="156"/>
      <c r="QNI23" s="143"/>
      <c r="QNJ23" s="156"/>
      <c r="QNK23" s="143"/>
      <c r="QNL23" s="156"/>
      <c r="QNM23" s="143"/>
      <c r="QNN23" s="156"/>
      <c r="QNO23" s="143"/>
      <c r="QNP23" s="156"/>
      <c r="QNQ23" s="143"/>
      <c r="QNR23" s="156"/>
      <c r="QNS23" s="143"/>
      <c r="QNT23" s="156"/>
      <c r="QNU23" s="143"/>
      <c r="QNV23" s="156"/>
      <c r="QNW23" s="143"/>
      <c r="QNX23" s="156"/>
      <c r="QNY23" s="143"/>
      <c r="QNZ23" s="156"/>
      <c r="QOA23" s="143"/>
      <c r="QOB23" s="156"/>
      <c r="QOC23" s="143"/>
      <c r="QOD23" s="156"/>
      <c r="QOE23" s="143"/>
      <c r="QOF23" s="156"/>
      <c r="QOG23" s="143"/>
      <c r="QOH23" s="156"/>
      <c r="QOI23" s="143"/>
      <c r="QOJ23" s="156"/>
      <c r="QOK23" s="143"/>
      <c r="QOL23" s="156"/>
      <c r="QOM23" s="143"/>
      <c r="QON23" s="156"/>
      <c r="QOO23" s="143"/>
      <c r="QOP23" s="156"/>
      <c r="QOQ23" s="143"/>
      <c r="QOR23" s="156"/>
      <c r="QOS23" s="143"/>
      <c r="QOT23" s="156"/>
      <c r="QOU23" s="143"/>
      <c r="QOV23" s="156"/>
      <c r="QOW23" s="143"/>
      <c r="QOX23" s="156"/>
      <c r="QOY23" s="143"/>
      <c r="QOZ23" s="156"/>
      <c r="QPA23" s="143"/>
      <c r="QPB23" s="156"/>
      <c r="QPC23" s="143"/>
      <c r="QPD23" s="156"/>
      <c r="QPE23" s="143"/>
      <c r="QPF23" s="156"/>
      <c r="QPG23" s="143"/>
      <c r="QPH23" s="156"/>
      <c r="QPI23" s="143"/>
      <c r="QPJ23" s="156"/>
      <c r="QPK23" s="143"/>
      <c r="QPL23" s="156"/>
      <c r="QPM23" s="143"/>
      <c r="QPN23" s="156"/>
      <c r="QPO23" s="143"/>
      <c r="QPP23" s="156"/>
      <c r="QPQ23" s="143"/>
      <c r="QPR23" s="156"/>
      <c r="QPS23" s="143"/>
      <c r="QPT23" s="156"/>
      <c r="QPU23" s="143"/>
      <c r="QPV23" s="156"/>
      <c r="QPW23" s="143"/>
      <c r="QPX23" s="156"/>
      <c r="QPY23" s="143"/>
      <c r="QPZ23" s="156"/>
      <c r="QQA23" s="143"/>
      <c r="QQB23" s="156"/>
      <c r="QQC23" s="143"/>
      <c r="QQD23" s="156"/>
      <c r="QQE23" s="143"/>
      <c r="QQF23" s="156"/>
      <c r="QQG23" s="143"/>
      <c r="QQH23" s="156"/>
      <c r="QQI23" s="143"/>
      <c r="QQJ23" s="156"/>
      <c r="QQK23" s="143"/>
      <c r="QQL23" s="156"/>
      <c r="QQM23" s="143"/>
      <c r="QQN23" s="156"/>
      <c r="QQO23" s="143"/>
      <c r="QQP23" s="156"/>
      <c r="QQQ23" s="143"/>
      <c r="QQR23" s="156"/>
      <c r="QQS23" s="143"/>
      <c r="QQT23" s="156"/>
      <c r="QQU23" s="143"/>
      <c r="QQV23" s="156"/>
      <c r="QQW23" s="143"/>
      <c r="QQX23" s="156"/>
      <c r="QQY23" s="143"/>
      <c r="QQZ23" s="156"/>
      <c r="QRA23" s="143"/>
      <c r="QRB23" s="156"/>
      <c r="QRC23" s="143"/>
      <c r="QRD23" s="156"/>
      <c r="QRE23" s="143"/>
      <c r="QRF23" s="156"/>
      <c r="QRG23" s="143"/>
      <c r="QRH23" s="156"/>
      <c r="QRI23" s="143"/>
      <c r="QRJ23" s="156"/>
      <c r="QRK23" s="143"/>
      <c r="QRL23" s="156"/>
      <c r="QRM23" s="143"/>
      <c r="QRN23" s="156"/>
      <c r="QRO23" s="143"/>
      <c r="QRP23" s="156"/>
      <c r="QRQ23" s="143"/>
      <c r="QRR23" s="156"/>
      <c r="QRS23" s="143"/>
      <c r="QRT23" s="156"/>
      <c r="QRU23" s="143"/>
      <c r="QRV23" s="156"/>
      <c r="QRW23" s="143"/>
      <c r="QRX23" s="156"/>
      <c r="QRY23" s="143"/>
      <c r="QRZ23" s="156"/>
      <c r="QSA23" s="143"/>
      <c r="QSB23" s="156"/>
      <c r="QSC23" s="143"/>
      <c r="QSD23" s="156"/>
      <c r="QSE23" s="143"/>
      <c r="QSF23" s="156"/>
      <c r="QSG23" s="143"/>
      <c r="QSH23" s="156"/>
      <c r="QSI23" s="143"/>
      <c r="QSJ23" s="156"/>
      <c r="QSK23" s="143"/>
      <c r="QSL23" s="156"/>
      <c r="QSM23" s="143"/>
      <c r="QSN23" s="156"/>
      <c r="QSO23" s="143"/>
      <c r="QSP23" s="156"/>
      <c r="QSQ23" s="143"/>
      <c r="QSR23" s="156"/>
      <c r="QSS23" s="143"/>
      <c r="QST23" s="156"/>
      <c r="QSU23" s="143"/>
      <c r="QSV23" s="156"/>
      <c r="QSW23" s="143"/>
      <c r="QSX23" s="156"/>
      <c r="QSY23" s="143"/>
      <c r="QSZ23" s="156"/>
      <c r="QTA23" s="143"/>
      <c r="QTB23" s="156"/>
      <c r="QTC23" s="143"/>
      <c r="QTD23" s="156"/>
      <c r="QTE23" s="143"/>
      <c r="QTF23" s="156"/>
      <c r="QTG23" s="143"/>
      <c r="QTH23" s="156"/>
      <c r="QTI23" s="143"/>
      <c r="QTJ23" s="156"/>
      <c r="QTK23" s="143"/>
      <c r="QTL23" s="156"/>
      <c r="QTM23" s="143"/>
      <c r="QTN23" s="156"/>
      <c r="QTO23" s="143"/>
      <c r="QTP23" s="156"/>
      <c r="QTQ23" s="143"/>
      <c r="QTR23" s="156"/>
      <c r="QTS23" s="143"/>
      <c r="QTT23" s="156"/>
      <c r="QTU23" s="143"/>
      <c r="QTV23" s="156"/>
      <c r="QTW23" s="143"/>
      <c r="QTX23" s="156"/>
      <c r="QTY23" s="143"/>
      <c r="QTZ23" s="156"/>
      <c r="QUA23" s="143"/>
      <c r="QUB23" s="156"/>
      <c r="QUC23" s="143"/>
      <c r="QUD23" s="156"/>
      <c r="QUE23" s="143"/>
      <c r="QUF23" s="156"/>
      <c r="QUG23" s="143"/>
      <c r="QUH23" s="156"/>
      <c r="QUI23" s="143"/>
      <c r="QUJ23" s="156"/>
      <c r="QUK23" s="143"/>
      <c r="QUL23" s="156"/>
      <c r="QUM23" s="143"/>
      <c r="QUN23" s="156"/>
      <c r="QUO23" s="143"/>
      <c r="QUP23" s="156"/>
      <c r="QUQ23" s="143"/>
      <c r="QUR23" s="156"/>
      <c r="QUS23" s="143"/>
      <c r="QUT23" s="156"/>
      <c r="QUU23" s="143"/>
      <c r="QUV23" s="156"/>
      <c r="QUW23" s="143"/>
      <c r="QUX23" s="156"/>
      <c r="QUY23" s="143"/>
      <c r="QUZ23" s="156"/>
      <c r="QVA23" s="143"/>
      <c r="QVB23" s="156"/>
      <c r="QVC23" s="143"/>
      <c r="QVD23" s="156"/>
      <c r="QVE23" s="143"/>
      <c r="QVF23" s="156"/>
      <c r="QVG23" s="143"/>
      <c r="QVH23" s="156"/>
      <c r="QVI23" s="143"/>
      <c r="QVJ23" s="156"/>
      <c r="QVK23" s="143"/>
      <c r="QVL23" s="156"/>
      <c r="QVM23" s="143"/>
      <c r="QVN23" s="156"/>
      <c r="QVO23" s="143"/>
      <c r="QVP23" s="156"/>
      <c r="QVQ23" s="143"/>
      <c r="QVR23" s="156"/>
      <c r="QVS23" s="143"/>
      <c r="QVT23" s="156"/>
      <c r="QVU23" s="143"/>
      <c r="QVV23" s="156"/>
      <c r="QVW23" s="143"/>
      <c r="QVX23" s="156"/>
      <c r="QVY23" s="143"/>
      <c r="QVZ23" s="156"/>
      <c r="QWA23" s="143"/>
      <c r="QWB23" s="156"/>
      <c r="QWC23" s="143"/>
      <c r="QWD23" s="156"/>
      <c r="QWE23" s="143"/>
      <c r="QWF23" s="156"/>
      <c r="QWG23" s="143"/>
      <c r="QWH23" s="156"/>
      <c r="QWI23" s="143"/>
      <c r="QWJ23" s="156"/>
      <c r="QWK23" s="143"/>
      <c r="QWL23" s="156"/>
      <c r="QWM23" s="143"/>
      <c r="QWN23" s="156"/>
      <c r="QWO23" s="143"/>
      <c r="QWP23" s="156"/>
      <c r="QWQ23" s="143"/>
      <c r="QWR23" s="156"/>
      <c r="QWS23" s="143"/>
      <c r="QWT23" s="156"/>
      <c r="QWU23" s="143"/>
      <c r="QWV23" s="156"/>
      <c r="QWW23" s="143"/>
      <c r="QWX23" s="156"/>
      <c r="QWY23" s="143"/>
      <c r="QWZ23" s="156"/>
      <c r="QXA23" s="143"/>
      <c r="QXB23" s="156"/>
      <c r="QXC23" s="143"/>
      <c r="QXD23" s="156"/>
      <c r="QXE23" s="143"/>
      <c r="QXF23" s="156"/>
      <c r="QXG23" s="143"/>
      <c r="QXH23" s="156"/>
      <c r="QXI23" s="143"/>
      <c r="QXJ23" s="156"/>
      <c r="QXK23" s="143"/>
      <c r="QXL23" s="156"/>
      <c r="QXM23" s="143"/>
      <c r="QXN23" s="156"/>
      <c r="QXO23" s="143"/>
      <c r="QXP23" s="156"/>
      <c r="QXQ23" s="143"/>
      <c r="QXR23" s="156"/>
      <c r="QXS23" s="143"/>
      <c r="QXT23" s="156"/>
      <c r="QXU23" s="143"/>
      <c r="QXV23" s="156"/>
      <c r="QXW23" s="143"/>
      <c r="QXX23" s="156"/>
      <c r="QXY23" s="143"/>
      <c r="QXZ23" s="156"/>
      <c r="QYA23" s="143"/>
      <c r="QYB23" s="156"/>
      <c r="QYC23" s="143"/>
      <c r="QYD23" s="156"/>
      <c r="QYE23" s="143"/>
      <c r="QYF23" s="156"/>
      <c r="QYG23" s="143"/>
      <c r="QYH23" s="156"/>
      <c r="QYI23" s="143"/>
      <c r="QYJ23" s="156"/>
      <c r="QYK23" s="143"/>
      <c r="QYL23" s="156"/>
      <c r="QYM23" s="143"/>
      <c r="QYN23" s="156"/>
      <c r="QYO23" s="143"/>
      <c r="QYP23" s="156"/>
      <c r="QYQ23" s="143"/>
      <c r="QYR23" s="156"/>
      <c r="QYS23" s="143"/>
      <c r="QYT23" s="156"/>
      <c r="QYU23" s="143"/>
      <c r="QYV23" s="156"/>
      <c r="QYW23" s="143"/>
      <c r="QYX23" s="156"/>
      <c r="QYY23" s="143"/>
      <c r="QYZ23" s="156"/>
      <c r="QZA23" s="143"/>
      <c r="QZB23" s="156"/>
      <c r="QZC23" s="143"/>
      <c r="QZD23" s="156"/>
      <c r="QZE23" s="143"/>
      <c r="QZF23" s="156"/>
      <c r="QZG23" s="143"/>
      <c r="QZH23" s="156"/>
      <c r="QZI23" s="143"/>
      <c r="QZJ23" s="156"/>
      <c r="QZK23" s="143"/>
      <c r="QZL23" s="156"/>
      <c r="QZM23" s="143"/>
      <c r="QZN23" s="156"/>
      <c r="QZO23" s="143"/>
      <c r="QZP23" s="156"/>
      <c r="QZQ23" s="143"/>
      <c r="QZR23" s="156"/>
      <c r="QZS23" s="143"/>
      <c r="QZT23" s="156"/>
      <c r="QZU23" s="143"/>
      <c r="QZV23" s="156"/>
      <c r="QZW23" s="143"/>
      <c r="QZX23" s="156"/>
      <c r="QZY23" s="143"/>
      <c r="QZZ23" s="156"/>
      <c r="RAA23" s="143"/>
      <c r="RAB23" s="156"/>
      <c r="RAC23" s="143"/>
      <c r="RAD23" s="156"/>
      <c r="RAE23" s="143"/>
      <c r="RAF23" s="156"/>
      <c r="RAG23" s="143"/>
      <c r="RAH23" s="156"/>
      <c r="RAI23" s="143"/>
      <c r="RAJ23" s="156"/>
      <c r="RAK23" s="143"/>
      <c r="RAL23" s="156"/>
      <c r="RAM23" s="143"/>
      <c r="RAN23" s="156"/>
      <c r="RAO23" s="143"/>
      <c r="RAP23" s="156"/>
      <c r="RAQ23" s="143"/>
      <c r="RAR23" s="156"/>
      <c r="RAS23" s="143"/>
      <c r="RAT23" s="156"/>
      <c r="RAU23" s="143"/>
      <c r="RAV23" s="156"/>
      <c r="RAW23" s="143"/>
      <c r="RAX23" s="156"/>
      <c r="RAY23" s="143"/>
      <c r="RAZ23" s="156"/>
      <c r="RBA23" s="143"/>
      <c r="RBB23" s="156"/>
      <c r="RBC23" s="143"/>
      <c r="RBD23" s="156"/>
      <c r="RBE23" s="143"/>
      <c r="RBF23" s="156"/>
      <c r="RBG23" s="143"/>
      <c r="RBH23" s="156"/>
      <c r="RBI23" s="143"/>
      <c r="RBJ23" s="156"/>
      <c r="RBK23" s="143"/>
      <c r="RBL23" s="156"/>
      <c r="RBM23" s="143"/>
      <c r="RBN23" s="156"/>
      <c r="RBO23" s="143"/>
      <c r="RBP23" s="156"/>
      <c r="RBQ23" s="143"/>
      <c r="RBR23" s="156"/>
      <c r="RBS23" s="143"/>
      <c r="RBT23" s="156"/>
      <c r="RBU23" s="143"/>
      <c r="RBV23" s="156"/>
      <c r="RBW23" s="143"/>
      <c r="RBX23" s="156"/>
      <c r="RBY23" s="143"/>
      <c r="RBZ23" s="156"/>
      <c r="RCA23" s="143"/>
      <c r="RCB23" s="156"/>
      <c r="RCC23" s="143"/>
      <c r="RCD23" s="156"/>
      <c r="RCE23" s="143"/>
      <c r="RCF23" s="156"/>
      <c r="RCG23" s="143"/>
      <c r="RCH23" s="156"/>
      <c r="RCI23" s="143"/>
      <c r="RCJ23" s="156"/>
      <c r="RCK23" s="143"/>
      <c r="RCL23" s="156"/>
      <c r="RCM23" s="143"/>
      <c r="RCN23" s="156"/>
      <c r="RCO23" s="143"/>
      <c r="RCP23" s="156"/>
      <c r="RCQ23" s="143"/>
      <c r="RCR23" s="156"/>
      <c r="RCS23" s="143"/>
      <c r="RCT23" s="156"/>
      <c r="RCU23" s="143"/>
      <c r="RCV23" s="156"/>
      <c r="RCW23" s="143"/>
      <c r="RCX23" s="156"/>
      <c r="RCY23" s="143"/>
      <c r="RCZ23" s="156"/>
      <c r="RDA23" s="143"/>
      <c r="RDB23" s="156"/>
      <c r="RDC23" s="143"/>
      <c r="RDD23" s="156"/>
      <c r="RDE23" s="143"/>
      <c r="RDF23" s="156"/>
      <c r="RDG23" s="143"/>
      <c r="RDH23" s="156"/>
      <c r="RDI23" s="143"/>
      <c r="RDJ23" s="156"/>
      <c r="RDK23" s="143"/>
      <c r="RDL23" s="156"/>
      <c r="RDM23" s="143"/>
      <c r="RDN23" s="156"/>
      <c r="RDO23" s="143"/>
      <c r="RDP23" s="156"/>
      <c r="RDQ23" s="143"/>
      <c r="RDR23" s="156"/>
      <c r="RDS23" s="143"/>
      <c r="RDT23" s="156"/>
      <c r="RDU23" s="143"/>
      <c r="RDV23" s="156"/>
      <c r="RDW23" s="143"/>
      <c r="RDX23" s="156"/>
      <c r="RDY23" s="143"/>
      <c r="RDZ23" s="156"/>
      <c r="REA23" s="143"/>
      <c r="REB23" s="156"/>
      <c r="REC23" s="143"/>
      <c r="RED23" s="156"/>
      <c r="REE23" s="143"/>
      <c r="REF23" s="156"/>
      <c r="REG23" s="143"/>
      <c r="REH23" s="156"/>
      <c r="REI23" s="143"/>
      <c r="REJ23" s="156"/>
      <c r="REK23" s="143"/>
      <c r="REL23" s="156"/>
      <c r="REM23" s="143"/>
      <c r="REN23" s="156"/>
      <c r="REO23" s="143"/>
      <c r="REP23" s="156"/>
      <c r="REQ23" s="143"/>
      <c r="RER23" s="156"/>
      <c r="RES23" s="143"/>
      <c r="RET23" s="156"/>
      <c r="REU23" s="143"/>
      <c r="REV23" s="156"/>
      <c r="REW23" s="143"/>
      <c r="REX23" s="156"/>
      <c r="REY23" s="143"/>
      <c r="REZ23" s="156"/>
      <c r="RFA23" s="143"/>
      <c r="RFB23" s="156"/>
      <c r="RFC23" s="143"/>
      <c r="RFD23" s="156"/>
      <c r="RFE23" s="143"/>
      <c r="RFF23" s="156"/>
      <c r="RFG23" s="143"/>
      <c r="RFH23" s="156"/>
      <c r="RFI23" s="143"/>
      <c r="RFJ23" s="156"/>
      <c r="RFK23" s="143"/>
      <c r="RFL23" s="156"/>
      <c r="RFM23" s="143"/>
      <c r="RFN23" s="156"/>
      <c r="RFO23" s="143"/>
      <c r="RFP23" s="156"/>
      <c r="RFQ23" s="143"/>
      <c r="RFR23" s="156"/>
      <c r="RFS23" s="143"/>
      <c r="RFT23" s="156"/>
      <c r="RFU23" s="143"/>
      <c r="RFV23" s="156"/>
      <c r="RFW23" s="143"/>
      <c r="RFX23" s="156"/>
      <c r="RFY23" s="143"/>
      <c r="RFZ23" s="156"/>
      <c r="RGA23" s="143"/>
      <c r="RGB23" s="156"/>
      <c r="RGC23" s="143"/>
      <c r="RGD23" s="156"/>
      <c r="RGE23" s="143"/>
      <c r="RGF23" s="156"/>
      <c r="RGG23" s="143"/>
      <c r="RGH23" s="156"/>
      <c r="RGI23" s="143"/>
      <c r="RGJ23" s="156"/>
      <c r="RGK23" s="143"/>
      <c r="RGL23" s="156"/>
      <c r="RGM23" s="143"/>
      <c r="RGN23" s="156"/>
      <c r="RGO23" s="143"/>
      <c r="RGP23" s="156"/>
      <c r="RGQ23" s="143"/>
      <c r="RGR23" s="156"/>
      <c r="RGS23" s="143"/>
      <c r="RGT23" s="156"/>
      <c r="RGU23" s="143"/>
      <c r="RGV23" s="156"/>
      <c r="RGW23" s="143"/>
      <c r="RGX23" s="156"/>
      <c r="RGY23" s="143"/>
      <c r="RGZ23" s="156"/>
      <c r="RHA23" s="143"/>
      <c r="RHB23" s="156"/>
      <c r="RHC23" s="143"/>
      <c r="RHD23" s="156"/>
      <c r="RHE23" s="143"/>
      <c r="RHF23" s="156"/>
      <c r="RHG23" s="143"/>
      <c r="RHH23" s="156"/>
      <c r="RHI23" s="143"/>
      <c r="RHJ23" s="156"/>
      <c r="RHK23" s="143"/>
      <c r="RHL23" s="156"/>
      <c r="RHM23" s="143"/>
      <c r="RHN23" s="156"/>
      <c r="RHO23" s="143"/>
      <c r="RHP23" s="156"/>
      <c r="RHQ23" s="143"/>
      <c r="RHR23" s="156"/>
      <c r="RHS23" s="143"/>
      <c r="RHT23" s="156"/>
      <c r="RHU23" s="143"/>
      <c r="RHV23" s="156"/>
      <c r="RHW23" s="143"/>
      <c r="RHX23" s="156"/>
      <c r="RHY23" s="143"/>
      <c r="RHZ23" s="156"/>
      <c r="RIA23" s="143"/>
      <c r="RIB23" s="156"/>
      <c r="RIC23" s="143"/>
      <c r="RID23" s="156"/>
      <c r="RIE23" s="143"/>
      <c r="RIF23" s="156"/>
      <c r="RIG23" s="143"/>
      <c r="RIH23" s="156"/>
      <c r="RII23" s="143"/>
      <c r="RIJ23" s="156"/>
      <c r="RIK23" s="143"/>
      <c r="RIL23" s="156"/>
      <c r="RIM23" s="143"/>
      <c r="RIN23" s="156"/>
      <c r="RIO23" s="143"/>
      <c r="RIP23" s="156"/>
      <c r="RIQ23" s="143"/>
      <c r="RIR23" s="156"/>
      <c r="RIS23" s="143"/>
      <c r="RIT23" s="156"/>
      <c r="RIU23" s="143"/>
      <c r="RIV23" s="156"/>
      <c r="RIW23" s="143"/>
      <c r="RIX23" s="156"/>
      <c r="RIY23" s="143"/>
      <c r="RIZ23" s="156"/>
      <c r="RJA23" s="143"/>
      <c r="RJB23" s="156"/>
      <c r="RJC23" s="143"/>
      <c r="RJD23" s="156"/>
      <c r="RJE23" s="143"/>
      <c r="RJF23" s="156"/>
      <c r="RJG23" s="143"/>
      <c r="RJH23" s="156"/>
      <c r="RJI23" s="143"/>
      <c r="RJJ23" s="156"/>
      <c r="RJK23" s="143"/>
      <c r="RJL23" s="156"/>
      <c r="RJM23" s="143"/>
      <c r="RJN23" s="156"/>
      <c r="RJO23" s="143"/>
      <c r="RJP23" s="156"/>
      <c r="RJQ23" s="143"/>
      <c r="RJR23" s="156"/>
      <c r="RJS23" s="143"/>
      <c r="RJT23" s="156"/>
      <c r="RJU23" s="143"/>
      <c r="RJV23" s="156"/>
      <c r="RJW23" s="143"/>
      <c r="RJX23" s="156"/>
      <c r="RJY23" s="143"/>
      <c r="RJZ23" s="156"/>
      <c r="RKA23" s="143"/>
      <c r="RKB23" s="156"/>
      <c r="RKC23" s="143"/>
      <c r="RKD23" s="156"/>
      <c r="RKE23" s="143"/>
      <c r="RKF23" s="156"/>
      <c r="RKG23" s="143"/>
      <c r="RKH23" s="156"/>
      <c r="RKI23" s="143"/>
      <c r="RKJ23" s="156"/>
      <c r="RKK23" s="143"/>
      <c r="RKL23" s="156"/>
      <c r="RKM23" s="143"/>
      <c r="RKN23" s="156"/>
      <c r="RKO23" s="143"/>
      <c r="RKP23" s="156"/>
      <c r="RKQ23" s="143"/>
      <c r="RKR23" s="156"/>
      <c r="RKS23" s="143"/>
      <c r="RKT23" s="156"/>
      <c r="RKU23" s="143"/>
      <c r="RKV23" s="156"/>
      <c r="RKW23" s="143"/>
      <c r="RKX23" s="156"/>
      <c r="RKY23" s="143"/>
      <c r="RKZ23" s="156"/>
      <c r="RLA23" s="143"/>
      <c r="RLB23" s="156"/>
      <c r="RLC23" s="143"/>
      <c r="RLD23" s="156"/>
      <c r="RLE23" s="143"/>
      <c r="RLF23" s="156"/>
      <c r="RLG23" s="143"/>
      <c r="RLH23" s="156"/>
      <c r="RLI23" s="143"/>
      <c r="RLJ23" s="156"/>
      <c r="RLK23" s="143"/>
      <c r="RLL23" s="156"/>
      <c r="RLM23" s="143"/>
      <c r="RLN23" s="156"/>
      <c r="RLO23" s="143"/>
      <c r="RLP23" s="156"/>
      <c r="RLQ23" s="143"/>
      <c r="RLR23" s="156"/>
      <c r="RLS23" s="143"/>
      <c r="RLT23" s="156"/>
      <c r="RLU23" s="143"/>
      <c r="RLV23" s="156"/>
      <c r="RLW23" s="143"/>
      <c r="RLX23" s="156"/>
      <c r="RLY23" s="143"/>
      <c r="RLZ23" s="156"/>
      <c r="RMA23" s="143"/>
      <c r="RMB23" s="156"/>
      <c r="RMC23" s="143"/>
      <c r="RMD23" s="156"/>
      <c r="RME23" s="143"/>
      <c r="RMF23" s="156"/>
      <c r="RMG23" s="143"/>
      <c r="RMH23" s="156"/>
      <c r="RMI23" s="143"/>
      <c r="RMJ23" s="156"/>
      <c r="RMK23" s="143"/>
      <c r="RML23" s="156"/>
      <c r="RMM23" s="143"/>
      <c r="RMN23" s="156"/>
      <c r="RMO23" s="143"/>
      <c r="RMP23" s="156"/>
      <c r="RMQ23" s="143"/>
      <c r="RMR23" s="156"/>
      <c r="RMS23" s="143"/>
      <c r="RMT23" s="156"/>
      <c r="RMU23" s="143"/>
      <c r="RMV23" s="156"/>
      <c r="RMW23" s="143"/>
      <c r="RMX23" s="156"/>
      <c r="RMY23" s="143"/>
      <c r="RMZ23" s="156"/>
      <c r="RNA23" s="143"/>
      <c r="RNB23" s="156"/>
      <c r="RNC23" s="143"/>
      <c r="RND23" s="156"/>
      <c r="RNE23" s="143"/>
      <c r="RNF23" s="156"/>
      <c r="RNG23" s="143"/>
      <c r="RNH23" s="156"/>
      <c r="RNI23" s="143"/>
      <c r="RNJ23" s="156"/>
      <c r="RNK23" s="143"/>
      <c r="RNL23" s="156"/>
      <c r="RNM23" s="143"/>
      <c r="RNN23" s="156"/>
      <c r="RNO23" s="143"/>
      <c r="RNP23" s="156"/>
      <c r="RNQ23" s="143"/>
      <c r="RNR23" s="156"/>
      <c r="RNS23" s="143"/>
      <c r="RNT23" s="156"/>
      <c r="RNU23" s="143"/>
      <c r="RNV23" s="156"/>
      <c r="RNW23" s="143"/>
      <c r="RNX23" s="156"/>
      <c r="RNY23" s="143"/>
      <c r="RNZ23" s="156"/>
      <c r="ROA23" s="143"/>
      <c r="ROB23" s="156"/>
      <c r="ROC23" s="143"/>
      <c r="ROD23" s="156"/>
      <c r="ROE23" s="143"/>
      <c r="ROF23" s="156"/>
      <c r="ROG23" s="143"/>
      <c r="ROH23" s="156"/>
      <c r="ROI23" s="143"/>
      <c r="ROJ23" s="156"/>
      <c r="ROK23" s="143"/>
      <c r="ROL23" s="156"/>
      <c r="ROM23" s="143"/>
      <c r="RON23" s="156"/>
      <c r="ROO23" s="143"/>
      <c r="ROP23" s="156"/>
      <c r="ROQ23" s="143"/>
      <c r="ROR23" s="156"/>
      <c r="ROS23" s="143"/>
      <c r="ROT23" s="156"/>
      <c r="ROU23" s="143"/>
      <c r="ROV23" s="156"/>
      <c r="ROW23" s="143"/>
      <c r="ROX23" s="156"/>
      <c r="ROY23" s="143"/>
      <c r="ROZ23" s="156"/>
      <c r="RPA23" s="143"/>
      <c r="RPB23" s="156"/>
      <c r="RPC23" s="143"/>
      <c r="RPD23" s="156"/>
      <c r="RPE23" s="143"/>
      <c r="RPF23" s="156"/>
      <c r="RPG23" s="143"/>
      <c r="RPH23" s="156"/>
      <c r="RPI23" s="143"/>
      <c r="RPJ23" s="156"/>
      <c r="RPK23" s="143"/>
      <c r="RPL23" s="156"/>
      <c r="RPM23" s="143"/>
      <c r="RPN23" s="156"/>
      <c r="RPO23" s="143"/>
      <c r="RPP23" s="156"/>
      <c r="RPQ23" s="143"/>
      <c r="RPR23" s="156"/>
      <c r="RPS23" s="143"/>
      <c r="RPT23" s="156"/>
      <c r="RPU23" s="143"/>
      <c r="RPV23" s="156"/>
      <c r="RPW23" s="143"/>
      <c r="RPX23" s="156"/>
      <c r="RPY23" s="143"/>
      <c r="RPZ23" s="156"/>
      <c r="RQA23" s="143"/>
      <c r="RQB23" s="156"/>
      <c r="RQC23" s="143"/>
      <c r="RQD23" s="156"/>
      <c r="RQE23" s="143"/>
      <c r="RQF23" s="156"/>
      <c r="RQG23" s="143"/>
      <c r="RQH23" s="156"/>
      <c r="RQI23" s="143"/>
      <c r="RQJ23" s="156"/>
      <c r="RQK23" s="143"/>
      <c r="RQL23" s="156"/>
      <c r="RQM23" s="143"/>
      <c r="RQN23" s="156"/>
      <c r="RQO23" s="143"/>
      <c r="RQP23" s="156"/>
      <c r="RQQ23" s="143"/>
      <c r="RQR23" s="156"/>
      <c r="RQS23" s="143"/>
      <c r="RQT23" s="156"/>
      <c r="RQU23" s="143"/>
      <c r="RQV23" s="156"/>
      <c r="RQW23" s="143"/>
      <c r="RQX23" s="156"/>
      <c r="RQY23" s="143"/>
      <c r="RQZ23" s="156"/>
      <c r="RRA23" s="143"/>
      <c r="RRB23" s="156"/>
      <c r="RRC23" s="143"/>
      <c r="RRD23" s="156"/>
      <c r="RRE23" s="143"/>
      <c r="RRF23" s="156"/>
      <c r="RRG23" s="143"/>
      <c r="RRH23" s="156"/>
      <c r="RRI23" s="143"/>
      <c r="RRJ23" s="156"/>
      <c r="RRK23" s="143"/>
      <c r="RRL23" s="156"/>
      <c r="RRM23" s="143"/>
      <c r="RRN23" s="156"/>
      <c r="RRO23" s="143"/>
      <c r="RRP23" s="156"/>
      <c r="RRQ23" s="143"/>
      <c r="RRR23" s="156"/>
      <c r="RRS23" s="143"/>
      <c r="RRT23" s="156"/>
      <c r="RRU23" s="143"/>
      <c r="RRV23" s="156"/>
      <c r="RRW23" s="143"/>
      <c r="RRX23" s="156"/>
      <c r="RRY23" s="143"/>
      <c r="RRZ23" s="156"/>
      <c r="RSA23" s="143"/>
      <c r="RSB23" s="156"/>
      <c r="RSC23" s="143"/>
      <c r="RSD23" s="156"/>
      <c r="RSE23" s="143"/>
      <c r="RSF23" s="156"/>
      <c r="RSG23" s="143"/>
      <c r="RSH23" s="156"/>
      <c r="RSI23" s="143"/>
      <c r="RSJ23" s="156"/>
      <c r="RSK23" s="143"/>
      <c r="RSL23" s="156"/>
      <c r="RSM23" s="143"/>
      <c r="RSN23" s="156"/>
      <c r="RSO23" s="143"/>
      <c r="RSP23" s="156"/>
      <c r="RSQ23" s="143"/>
      <c r="RSR23" s="156"/>
      <c r="RSS23" s="143"/>
      <c r="RST23" s="156"/>
      <c r="RSU23" s="143"/>
      <c r="RSV23" s="156"/>
      <c r="RSW23" s="143"/>
      <c r="RSX23" s="156"/>
      <c r="RSY23" s="143"/>
      <c r="RSZ23" s="156"/>
      <c r="RTA23" s="143"/>
      <c r="RTB23" s="156"/>
      <c r="RTC23" s="143"/>
      <c r="RTD23" s="156"/>
      <c r="RTE23" s="143"/>
      <c r="RTF23" s="156"/>
      <c r="RTG23" s="143"/>
      <c r="RTH23" s="156"/>
      <c r="RTI23" s="143"/>
      <c r="RTJ23" s="156"/>
      <c r="RTK23" s="143"/>
      <c r="RTL23" s="156"/>
      <c r="RTM23" s="143"/>
      <c r="RTN23" s="156"/>
      <c r="RTO23" s="143"/>
      <c r="RTP23" s="156"/>
      <c r="RTQ23" s="143"/>
      <c r="RTR23" s="156"/>
      <c r="RTS23" s="143"/>
      <c r="RTT23" s="156"/>
      <c r="RTU23" s="143"/>
      <c r="RTV23" s="156"/>
      <c r="RTW23" s="143"/>
      <c r="RTX23" s="156"/>
      <c r="RTY23" s="143"/>
      <c r="RTZ23" s="156"/>
      <c r="RUA23" s="143"/>
      <c r="RUB23" s="156"/>
      <c r="RUC23" s="143"/>
      <c r="RUD23" s="156"/>
      <c r="RUE23" s="143"/>
      <c r="RUF23" s="156"/>
      <c r="RUG23" s="143"/>
      <c r="RUH23" s="156"/>
      <c r="RUI23" s="143"/>
      <c r="RUJ23" s="156"/>
      <c r="RUK23" s="143"/>
      <c r="RUL23" s="156"/>
      <c r="RUM23" s="143"/>
      <c r="RUN23" s="156"/>
      <c r="RUO23" s="143"/>
      <c r="RUP23" s="156"/>
      <c r="RUQ23" s="143"/>
      <c r="RUR23" s="156"/>
      <c r="RUS23" s="143"/>
      <c r="RUT23" s="156"/>
      <c r="RUU23" s="143"/>
      <c r="RUV23" s="156"/>
      <c r="RUW23" s="143"/>
      <c r="RUX23" s="156"/>
      <c r="RUY23" s="143"/>
      <c r="RUZ23" s="156"/>
      <c r="RVA23" s="143"/>
      <c r="RVB23" s="156"/>
      <c r="RVC23" s="143"/>
      <c r="RVD23" s="156"/>
      <c r="RVE23" s="143"/>
      <c r="RVF23" s="156"/>
      <c r="RVG23" s="143"/>
      <c r="RVH23" s="156"/>
      <c r="RVI23" s="143"/>
      <c r="RVJ23" s="156"/>
      <c r="RVK23" s="143"/>
      <c r="RVL23" s="156"/>
      <c r="RVM23" s="143"/>
      <c r="RVN23" s="156"/>
      <c r="RVO23" s="143"/>
      <c r="RVP23" s="156"/>
      <c r="RVQ23" s="143"/>
      <c r="RVR23" s="156"/>
      <c r="RVS23" s="143"/>
      <c r="RVT23" s="156"/>
      <c r="RVU23" s="143"/>
      <c r="RVV23" s="156"/>
      <c r="RVW23" s="143"/>
      <c r="RVX23" s="156"/>
      <c r="RVY23" s="143"/>
      <c r="RVZ23" s="156"/>
      <c r="RWA23" s="143"/>
      <c r="RWB23" s="156"/>
      <c r="RWC23" s="143"/>
      <c r="RWD23" s="156"/>
      <c r="RWE23" s="143"/>
      <c r="RWF23" s="156"/>
      <c r="RWG23" s="143"/>
      <c r="RWH23" s="156"/>
      <c r="RWI23" s="143"/>
      <c r="RWJ23" s="156"/>
      <c r="RWK23" s="143"/>
      <c r="RWL23" s="156"/>
      <c r="RWM23" s="143"/>
      <c r="RWN23" s="156"/>
      <c r="RWO23" s="143"/>
      <c r="RWP23" s="156"/>
      <c r="RWQ23" s="143"/>
      <c r="RWR23" s="156"/>
      <c r="RWS23" s="143"/>
      <c r="RWT23" s="156"/>
      <c r="RWU23" s="143"/>
      <c r="RWV23" s="156"/>
      <c r="RWW23" s="143"/>
      <c r="RWX23" s="156"/>
      <c r="RWY23" s="143"/>
      <c r="RWZ23" s="156"/>
      <c r="RXA23" s="143"/>
      <c r="RXB23" s="156"/>
      <c r="RXC23" s="143"/>
      <c r="RXD23" s="156"/>
      <c r="RXE23" s="143"/>
      <c r="RXF23" s="156"/>
      <c r="RXG23" s="143"/>
      <c r="RXH23" s="156"/>
      <c r="RXI23" s="143"/>
      <c r="RXJ23" s="156"/>
      <c r="RXK23" s="143"/>
      <c r="RXL23" s="156"/>
      <c r="RXM23" s="143"/>
      <c r="RXN23" s="156"/>
      <c r="RXO23" s="143"/>
      <c r="RXP23" s="156"/>
      <c r="RXQ23" s="143"/>
      <c r="RXR23" s="156"/>
      <c r="RXS23" s="143"/>
      <c r="RXT23" s="156"/>
      <c r="RXU23" s="143"/>
      <c r="RXV23" s="156"/>
      <c r="RXW23" s="143"/>
      <c r="RXX23" s="156"/>
      <c r="RXY23" s="143"/>
      <c r="RXZ23" s="156"/>
      <c r="RYA23" s="143"/>
      <c r="RYB23" s="156"/>
      <c r="RYC23" s="143"/>
      <c r="RYD23" s="156"/>
      <c r="RYE23" s="143"/>
      <c r="RYF23" s="156"/>
      <c r="RYG23" s="143"/>
      <c r="RYH23" s="156"/>
      <c r="RYI23" s="143"/>
      <c r="RYJ23" s="156"/>
      <c r="RYK23" s="143"/>
      <c r="RYL23" s="156"/>
      <c r="RYM23" s="143"/>
      <c r="RYN23" s="156"/>
      <c r="RYO23" s="143"/>
      <c r="RYP23" s="156"/>
      <c r="RYQ23" s="143"/>
      <c r="RYR23" s="156"/>
      <c r="RYS23" s="143"/>
      <c r="RYT23" s="156"/>
      <c r="RYU23" s="143"/>
      <c r="RYV23" s="156"/>
      <c r="RYW23" s="143"/>
      <c r="RYX23" s="156"/>
      <c r="RYY23" s="143"/>
      <c r="RYZ23" s="156"/>
      <c r="RZA23" s="143"/>
      <c r="RZB23" s="156"/>
      <c r="RZC23" s="143"/>
      <c r="RZD23" s="156"/>
      <c r="RZE23" s="143"/>
      <c r="RZF23" s="156"/>
      <c r="RZG23" s="143"/>
      <c r="RZH23" s="156"/>
      <c r="RZI23" s="143"/>
      <c r="RZJ23" s="156"/>
      <c r="RZK23" s="143"/>
      <c r="RZL23" s="156"/>
      <c r="RZM23" s="143"/>
      <c r="RZN23" s="156"/>
      <c r="RZO23" s="143"/>
      <c r="RZP23" s="156"/>
      <c r="RZQ23" s="143"/>
      <c r="RZR23" s="156"/>
      <c r="RZS23" s="143"/>
      <c r="RZT23" s="156"/>
      <c r="RZU23" s="143"/>
      <c r="RZV23" s="156"/>
      <c r="RZW23" s="143"/>
      <c r="RZX23" s="156"/>
      <c r="RZY23" s="143"/>
      <c r="RZZ23" s="156"/>
      <c r="SAA23" s="143"/>
      <c r="SAB23" s="156"/>
      <c r="SAC23" s="143"/>
      <c r="SAD23" s="156"/>
      <c r="SAE23" s="143"/>
      <c r="SAF23" s="156"/>
      <c r="SAG23" s="143"/>
      <c r="SAH23" s="156"/>
      <c r="SAI23" s="143"/>
      <c r="SAJ23" s="156"/>
      <c r="SAK23" s="143"/>
      <c r="SAL23" s="156"/>
      <c r="SAM23" s="143"/>
      <c r="SAN23" s="156"/>
      <c r="SAO23" s="143"/>
      <c r="SAP23" s="156"/>
      <c r="SAQ23" s="143"/>
      <c r="SAR23" s="156"/>
      <c r="SAS23" s="143"/>
      <c r="SAT23" s="156"/>
      <c r="SAU23" s="143"/>
      <c r="SAV23" s="156"/>
      <c r="SAW23" s="143"/>
      <c r="SAX23" s="156"/>
      <c r="SAY23" s="143"/>
      <c r="SAZ23" s="156"/>
      <c r="SBA23" s="143"/>
      <c r="SBB23" s="156"/>
      <c r="SBC23" s="143"/>
      <c r="SBD23" s="156"/>
      <c r="SBE23" s="143"/>
      <c r="SBF23" s="156"/>
      <c r="SBG23" s="143"/>
      <c r="SBH23" s="156"/>
      <c r="SBI23" s="143"/>
      <c r="SBJ23" s="156"/>
      <c r="SBK23" s="143"/>
      <c r="SBL23" s="156"/>
      <c r="SBM23" s="143"/>
      <c r="SBN23" s="156"/>
      <c r="SBO23" s="143"/>
      <c r="SBP23" s="156"/>
      <c r="SBQ23" s="143"/>
      <c r="SBR23" s="156"/>
      <c r="SBS23" s="143"/>
      <c r="SBT23" s="156"/>
      <c r="SBU23" s="143"/>
      <c r="SBV23" s="156"/>
      <c r="SBW23" s="143"/>
      <c r="SBX23" s="156"/>
      <c r="SBY23" s="143"/>
      <c r="SBZ23" s="156"/>
      <c r="SCA23" s="143"/>
      <c r="SCB23" s="156"/>
      <c r="SCC23" s="143"/>
      <c r="SCD23" s="156"/>
      <c r="SCE23" s="143"/>
      <c r="SCF23" s="156"/>
      <c r="SCG23" s="143"/>
      <c r="SCH23" s="156"/>
      <c r="SCI23" s="143"/>
      <c r="SCJ23" s="156"/>
      <c r="SCK23" s="143"/>
      <c r="SCL23" s="156"/>
      <c r="SCM23" s="143"/>
      <c r="SCN23" s="156"/>
      <c r="SCO23" s="143"/>
      <c r="SCP23" s="156"/>
      <c r="SCQ23" s="143"/>
      <c r="SCR23" s="156"/>
      <c r="SCS23" s="143"/>
      <c r="SCT23" s="156"/>
      <c r="SCU23" s="143"/>
      <c r="SCV23" s="156"/>
      <c r="SCW23" s="143"/>
      <c r="SCX23" s="156"/>
      <c r="SCY23" s="143"/>
      <c r="SCZ23" s="156"/>
      <c r="SDA23" s="143"/>
      <c r="SDB23" s="156"/>
      <c r="SDC23" s="143"/>
      <c r="SDD23" s="156"/>
      <c r="SDE23" s="143"/>
      <c r="SDF23" s="156"/>
      <c r="SDG23" s="143"/>
      <c r="SDH23" s="156"/>
      <c r="SDI23" s="143"/>
      <c r="SDJ23" s="156"/>
      <c r="SDK23" s="143"/>
      <c r="SDL23" s="156"/>
      <c r="SDM23" s="143"/>
      <c r="SDN23" s="156"/>
      <c r="SDO23" s="143"/>
      <c r="SDP23" s="156"/>
      <c r="SDQ23" s="143"/>
      <c r="SDR23" s="156"/>
      <c r="SDS23" s="143"/>
      <c r="SDT23" s="156"/>
      <c r="SDU23" s="143"/>
      <c r="SDV23" s="156"/>
      <c r="SDW23" s="143"/>
      <c r="SDX23" s="156"/>
      <c r="SDY23" s="143"/>
      <c r="SDZ23" s="156"/>
      <c r="SEA23" s="143"/>
      <c r="SEB23" s="156"/>
      <c r="SEC23" s="143"/>
      <c r="SED23" s="156"/>
      <c r="SEE23" s="143"/>
      <c r="SEF23" s="156"/>
      <c r="SEG23" s="143"/>
      <c r="SEH23" s="156"/>
      <c r="SEI23" s="143"/>
      <c r="SEJ23" s="156"/>
      <c r="SEK23" s="143"/>
      <c r="SEL23" s="156"/>
      <c r="SEM23" s="143"/>
      <c r="SEN23" s="156"/>
      <c r="SEO23" s="143"/>
      <c r="SEP23" s="156"/>
      <c r="SEQ23" s="143"/>
      <c r="SER23" s="156"/>
      <c r="SES23" s="143"/>
      <c r="SET23" s="156"/>
      <c r="SEU23" s="143"/>
      <c r="SEV23" s="156"/>
      <c r="SEW23" s="143"/>
      <c r="SEX23" s="156"/>
      <c r="SEY23" s="143"/>
      <c r="SEZ23" s="156"/>
      <c r="SFA23" s="143"/>
      <c r="SFB23" s="156"/>
      <c r="SFC23" s="143"/>
      <c r="SFD23" s="156"/>
      <c r="SFE23" s="143"/>
      <c r="SFF23" s="156"/>
      <c r="SFG23" s="143"/>
      <c r="SFH23" s="156"/>
      <c r="SFI23" s="143"/>
      <c r="SFJ23" s="156"/>
      <c r="SFK23" s="143"/>
      <c r="SFL23" s="156"/>
      <c r="SFM23" s="143"/>
      <c r="SFN23" s="156"/>
      <c r="SFO23" s="143"/>
      <c r="SFP23" s="156"/>
      <c r="SFQ23" s="143"/>
      <c r="SFR23" s="156"/>
      <c r="SFS23" s="143"/>
      <c r="SFT23" s="156"/>
      <c r="SFU23" s="143"/>
      <c r="SFV23" s="156"/>
      <c r="SFW23" s="143"/>
      <c r="SFX23" s="156"/>
      <c r="SFY23" s="143"/>
      <c r="SFZ23" s="156"/>
      <c r="SGA23" s="143"/>
      <c r="SGB23" s="156"/>
      <c r="SGC23" s="143"/>
      <c r="SGD23" s="156"/>
      <c r="SGE23" s="143"/>
      <c r="SGF23" s="156"/>
      <c r="SGG23" s="143"/>
      <c r="SGH23" s="156"/>
      <c r="SGI23" s="143"/>
      <c r="SGJ23" s="156"/>
      <c r="SGK23" s="143"/>
      <c r="SGL23" s="156"/>
      <c r="SGM23" s="143"/>
      <c r="SGN23" s="156"/>
      <c r="SGO23" s="143"/>
      <c r="SGP23" s="156"/>
      <c r="SGQ23" s="143"/>
      <c r="SGR23" s="156"/>
      <c r="SGS23" s="143"/>
      <c r="SGT23" s="156"/>
      <c r="SGU23" s="143"/>
      <c r="SGV23" s="156"/>
      <c r="SGW23" s="143"/>
      <c r="SGX23" s="156"/>
      <c r="SGY23" s="143"/>
      <c r="SGZ23" s="156"/>
      <c r="SHA23" s="143"/>
      <c r="SHB23" s="156"/>
      <c r="SHC23" s="143"/>
      <c r="SHD23" s="156"/>
      <c r="SHE23" s="143"/>
      <c r="SHF23" s="156"/>
      <c r="SHG23" s="143"/>
      <c r="SHH23" s="156"/>
      <c r="SHI23" s="143"/>
      <c r="SHJ23" s="156"/>
      <c r="SHK23" s="143"/>
      <c r="SHL23" s="156"/>
      <c r="SHM23" s="143"/>
      <c r="SHN23" s="156"/>
      <c r="SHO23" s="143"/>
      <c r="SHP23" s="156"/>
      <c r="SHQ23" s="143"/>
      <c r="SHR23" s="156"/>
      <c r="SHS23" s="143"/>
      <c r="SHT23" s="156"/>
      <c r="SHU23" s="143"/>
      <c r="SHV23" s="156"/>
      <c r="SHW23" s="143"/>
      <c r="SHX23" s="156"/>
      <c r="SHY23" s="143"/>
      <c r="SHZ23" s="156"/>
      <c r="SIA23" s="143"/>
      <c r="SIB23" s="156"/>
      <c r="SIC23" s="143"/>
      <c r="SID23" s="156"/>
      <c r="SIE23" s="143"/>
      <c r="SIF23" s="156"/>
      <c r="SIG23" s="143"/>
      <c r="SIH23" s="156"/>
      <c r="SII23" s="143"/>
      <c r="SIJ23" s="156"/>
      <c r="SIK23" s="143"/>
      <c r="SIL23" s="156"/>
      <c r="SIM23" s="143"/>
      <c r="SIN23" s="156"/>
      <c r="SIO23" s="143"/>
      <c r="SIP23" s="156"/>
      <c r="SIQ23" s="143"/>
      <c r="SIR23" s="156"/>
      <c r="SIS23" s="143"/>
      <c r="SIT23" s="156"/>
      <c r="SIU23" s="143"/>
      <c r="SIV23" s="156"/>
      <c r="SIW23" s="143"/>
      <c r="SIX23" s="156"/>
      <c r="SIY23" s="143"/>
      <c r="SIZ23" s="156"/>
      <c r="SJA23" s="143"/>
      <c r="SJB23" s="156"/>
      <c r="SJC23" s="143"/>
      <c r="SJD23" s="156"/>
      <c r="SJE23" s="143"/>
      <c r="SJF23" s="156"/>
      <c r="SJG23" s="143"/>
      <c r="SJH23" s="156"/>
      <c r="SJI23" s="143"/>
      <c r="SJJ23" s="156"/>
      <c r="SJK23" s="143"/>
      <c r="SJL23" s="156"/>
      <c r="SJM23" s="143"/>
      <c r="SJN23" s="156"/>
      <c r="SJO23" s="143"/>
      <c r="SJP23" s="156"/>
      <c r="SJQ23" s="143"/>
      <c r="SJR23" s="156"/>
      <c r="SJS23" s="143"/>
      <c r="SJT23" s="156"/>
      <c r="SJU23" s="143"/>
      <c r="SJV23" s="156"/>
      <c r="SJW23" s="143"/>
      <c r="SJX23" s="156"/>
      <c r="SJY23" s="143"/>
      <c r="SJZ23" s="156"/>
      <c r="SKA23" s="143"/>
      <c r="SKB23" s="156"/>
      <c r="SKC23" s="143"/>
      <c r="SKD23" s="156"/>
      <c r="SKE23" s="143"/>
      <c r="SKF23" s="156"/>
      <c r="SKG23" s="143"/>
      <c r="SKH23" s="156"/>
      <c r="SKI23" s="143"/>
      <c r="SKJ23" s="156"/>
      <c r="SKK23" s="143"/>
      <c r="SKL23" s="156"/>
      <c r="SKM23" s="143"/>
      <c r="SKN23" s="156"/>
      <c r="SKO23" s="143"/>
      <c r="SKP23" s="156"/>
      <c r="SKQ23" s="143"/>
      <c r="SKR23" s="156"/>
      <c r="SKS23" s="143"/>
      <c r="SKT23" s="156"/>
      <c r="SKU23" s="143"/>
      <c r="SKV23" s="156"/>
      <c r="SKW23" s="143"/>
      <c r="SKX23" s="156"/>
      <c r="SKY23" s="143"/>
      <c r="SKZ23" s="156"/>
      <c r="SLA23" s="143"/>
      <c r="SLB23" s="156"/>
      <c r="SLC23" s="143"/>
      <c r="SLD23" s="156"/>
      <c r="SLE23" s="143"/>
      <c r="SLF23" s="156"/>
      <c r="SLG23" s="143"/>
      <c r="SLH23" s="156"/>
      <c r="SLI23" s="143"/>
      <c r="SLJ23" s="156"/>
      <c r="SLK23" s="143"/>
      <c r="SLL23" s="156"/>
      <c r="SLM23" s="143"/>
      <c r="SLN23" s="156"/>
      <c r="SLO23" s="143"/>
      <c r="SLP23" s="156"/>
      <c r="SLQ23" s="143"/>
      <c r="SLR23" s="156"/>
      <c r="SLS23" s="143"/>
      <c r="SLT23" s="156"/>
      <c r="SLU23" s="143"/>
      <c r="SLV23" s="156"/>
      <c r="SLW23" s="143"/>
      <c r="SLX23" s="156"/>
      <c r="SLY23" s="143"/>
      <c r="SLZ23" s="156"/>
      <c r="SMA23" s="143"/>
      <c r="SMB23" s="156"/>
      <c r="SMC23" s="143"/>
      <c r="SMD23" s="156"/>
      <c r="SME23" s="143"/>
      <c r="SMF23" s="156"/>
      <c r="SMG23" s="143"/>
      <c r="SMH23" s="156"/>
      <c r="SMI23" s="143"/>
      <c r="SMJ23" s="156"/>
      <c r="SMK23" s="143"/>
      <c r="SML23" s="156"/>
      <c r="SMM23" s="143"/>
      <c r="SMN23" s="156"/>
      <c r="SMO23" s="143"/>
      <c r="SMP23" s="156"/>
      <c r="SMQ23" s="143"/>
      <c r="SMR23" s="156"/>
      <c r="SMS23" s="143"/>
      <c r="SMT23" s="156"/>
      <c r="SMU23" s="143"/>
      <c r="SMV23" s="156"/>
      <c r="SMW23" s="143"/>
      <c r="SMX23" s="156"/>
      <c r="SMY23" s="143"/>
      <c r="SMZ23" s="156"/>
      <c r="SNA23" s="143"/>
      <c r="SNB23" s="156"/>
      <c r="SNC23" s="143"/>
      <c r="SND23" s="156"/>
      <c r="SNE23" s="143"/>
      <c r="SNF23" s="156"/>
      <c r="SNG23" s="143"/>
      <c r="SNH23" s="156"/>
      <c r="SNI23" s="143"/>
      <c r="SNJ23" s="156"/>
      <c r="SNK23" s="143"/>
      <c r="SNL23" s="156"/>
      <c r="SNM23" s="143"/>
      <c r="SNN23" s="156"/>
      <c r="SNO23" s="143"/>
      <c r="SNP23" s="156"/>
      <c r="SNQ23" s="143"/>
      <c r="SNR23" s="156"/>
      <c r="SNS23" s="143"/>
      <c r="SNT23" s="156"/>
      <c r="SNU23" s="143"/>
      <c r="SNV23" s="156"/>
      <c r="SNW23" s="143"/>
      <c r="SNX23" s="156"/>
      <c r="SNY23" s="143"/>
      <c r="SNZ23" s="156"/>
      <c r="SOA23" s="143"/>
      <c r="SOB23" s="156"/>
      <c r="SOC23" s="143"/>
      <c r="SOD23" s="156"/>
      <c r="SOE23" s="143"/>
      <c r="SOF23" s="156"/>
      <c r="SOG23" s="143"/>
      <c r="SOH23" s="156"/>
      <c r="SOI23" s="143"/>
      <c r="SOJ23" s="156"/>
      <c r="SOK23" s="143"/>
      <c r="SOL23" s="156"/>
      <c r="SOM23" s="143"/>
      <c r="SON23" s="156"/>
      <c r="SOO23" s="143"/>
      <c r="SOP23" s="156"/>
      <c r="SOQ23" s="143"/>
      <c r="SOR23" s="156"/>
      <c r="SOS23" s="143"/>
      <c r="SOT23" s="156"/>
      <c r="SOU23" s="143"/>
      <c r="SOV23" s="156"/>
      <c r="SOW23" s="143"/>
      <c r="SOX23" s="156"/>
      <c r="SOY23" s="143"/>
      <c r="SOZ23" s="156"/>
      <c r="SPA23" s="143"/>
      <c r="SPB23" s="156"/>
      <c r="SPC23" s="143"/>
      <c r="SPD23" s="156"/>
      <c r="SPE23" s="143"/>
      <c r="SPF23" s="156"/>
      <c r="SPG23" s="143"/>
      <c r="SPH23" s="156"/>
      <c r="SPI23" s="143"/>
      <c r="SPJ23" s="156"/>
      <c r="SPK23" s="143"/>
      <c r="SPL23" s="156"/>
      <c r="SPM23" s="143"/>
      <c r="SPN23" s="156"/>
      <c r="SPO23" s="143"/>
      <c r="SPP23" s="156"/>
      <c r="SPQ23" s="143"/>
      <c r="SPR23" s="156"/>
      <c r="SPS23" s="143"/>
      <c r="SPT23" s="156"/>
      <c r="SPU23" s="143"/>
      <c r="SPV23" s="156"/>
      <c r="SPW23" s="143"/>
      <c r="SPX23" s="156"/>
      <c r="SPY23" s="143"/>
      <c r="SPZ23" s="156"/>
      <c r="SQA23" s="143"/>
      <c r="SQB23" s="156"/>
      <c r="SQC23" s="143"/>
      <c r="SQD23" s="156"/>
      <c r="SQE23" s="143"/>
      <c r="SQF23" s="156"/>
      <c r="SQG23" s="143"/>
      <c r="SQH23" s="156"/>
      <c r="SQI23" s="143"/>
      <c r="SQJ23" s="156"/>
      <c r="SQK23" s="143"/>
      <c r="SQL23" s="156"/>
      <c r="SQM23" s="143"/>
      <c r="SQN23" s="156"/>
      <c r="SQO23" s="143"/>
      <c r="SQP23" s="156"/>
      <c r="SQQ23" s="143"/>
      <c r="SQR23" s="156"/>
      <c r="SQS23" s="143"/>
      <c r="SQT23" s="156"/>
      <c r="SQU23" s="143"/>
      <c r="SQV23" s="156"/>
      <c r="SQW23" s="143"/>
      <c r="SQX23" s="156"/>
      <c r="SQY23" s="143"/>
      <c r="SQZ23" s="156"/>
      <c r="SRA23" s="143"/>
      <c r="SRB23" s="156"/>
      <c r="SRC23" s="143"/>
      <c r="SRD23" s="156"/>
      <c r="SRE23" s="143"/>
      <c r="SRF23" s="156"/>
      <c r="SRG23" s="143"/>
      <c r="SRH23" s="156"/>
      <c r="SRI23" s="143"/>
      <c r="SRJ23" s="156"/>
      <c r="SRK23" s="143"/>
      <c r="SRL23" s="156"/>
      <c r="SRM23" s="143"/>
      <c r="SRN23" s="156"/>
      <c r="SRO23" s="143"/>
      <c r="SRP23" s="156"/>
      <c r="SRQ23" s="143"/>
      <c r="SRR23" s="156"/>
      <c r="SRS23" s="143"/>
      <c r="SRT23" s="156"/>
      <c r="SRU23" s="143"/>
      <c r="SRV23" s="156"/>
      <c r="SRW23" s="143"/>
      <c r="SRX23" s="156"/>
      <c r="SRY23" s="143"/>
      <c r="SRZ23" s="156"/>
      <c r="SSA23" s="143"/>
      <c r="SSB23" s="156"/>
      <c r="SSC23" s="143"/>
      <c r="SSD23" s="156"/>
      <c r="SSE23" s="143"/>
      <c r="SSF23" s="156"/>
      <c r="SSG23" s="143"/>
      <c r="SSH23" s="156"/>
      <c r="SSI23" s="143"/>
      <c r="SSJ23" s="156"/>
      <c r="SSK23" s="143"/>
      <c r="SSL23" s="156"/>
      <c r="SSM23" s="143"/>
      <c r="SSN23" s="156"/>
      <c r="SSO23" s="143"/>
      <c r="SSP23" s="156"/>
      <c r="SSQ23" s="143"/>
      <c r="SSR23" s="156"/>
      <c r="SSS23" s="143"/>
      <c r="SST23" s="156"/>
      <c r="SSU23" s="143"/>
      <c r="SSV23" s="156"/>
      <c r="SSW23" s="143"/>
      <c r="SSX23" s="156"/>
      <c r="SSY23" s="143"/>
      <c r="SSZ23" s="156"/>
      <c r="STA23" s="143"/>
      <c r="STB23" s="156"/>
      <c r="STC23" s="143"/>
      <c r="STD23" s="156"/>
      <c r="STE23" s="143"/>
      <c r="STF23" s="156"/>
      <c r="STG23" s="143"/>
      <c r="STH23" s="156"/>
      <c r="STI23" s="143"/>
      <c r="STJ23" s="156"/>
      <c r="STK23" s="143"/>
      <c r="STL23" s="156"/>
      <c r="STM23" s="143"/>
      <c r="STN23" s="156"/>
      <c r="STO23" s="143"/>
      <c r="STP23" s="156"/>
      <c r="STQ23" s="143"/>
      <c r="STR23" s="156"/>
      <c r="STS23" s="143"/>
      <c r="STT23" s="156"/>
      <c r="STU23" s="143"/>
      <c r="STV23" s="156"/>
      <c r="STW23" s="143"/>
      <c r="STX23" s="156"/>
      <c r="STY23" s="143"/>
      <c r="STZ23" s="156"/>
      <c r="SUA23" s="143"/>
      <c r="SUB23" s="156"/>
      <c r="SUC23" s="143"/>
      <c r="SUD23" s="156"/>
      <c r="SUE23" s="143"/>
      <c r="SUF23" s="156"/>
      <c r="SUG23" s="143"/>
      <c r="SUH23" s="156"/>
      <c r="SUI23" s="143"/>
      <c r="SUJ23" s="156"/>
      <c r="SUK23" s="143"/>
      <c r="SUL23" s="156"/>
      <c r="SUM23" s="143"/>
      <c r="SUN23" s="156"/>
      <c r="SUO23" s="143"/>
      <c r="SUP23" s="156"/>
      <c r="SUQ23" s="143"/>
      <c r="SUR23" s="156"/>
      <c r="SUS23" s="143"/>
      <c r="SUT23" s="156"/>
      <c r="SUU23" s="143"/>
      <c r="SUV23" s="156"/>
      <c r="SUW23" s="143"/>
      <c r="SUX23" s="156"/>
      <c r="SUY23" s="143"/>
      <c r="SUZ23" s="156"/>
      <c r="SVA23" s="143"/>
      <c r="SVB23" s="156"/>
      <c r="SVC23" s="143"/>
      <c r="SVD23" s="156"/>
      <c r="SVE23" s="143"/>
      <c r="SVF23" s="156"/>
      <c r="SVG23" s="143"/>
      <c r="SVH23" s="156"/>
      <c r="SVI23" s="143"/>
      <c r="SVJ23" s="156"/>
      <c r="SVK23" s="143"/>
      <c r="SVL23" s="156"/>
      <c r="SVM23" s="143"/>
      <c r="SVN23" s="156"/>
      <c r="SVO23" s="143"/>
      <c r="SVP23" s="156"/>
      <c r="SVQ23" s="143"/>
      <c r="SVR23" s="156"/>
      <c r="SVS23" s="143"/>
      <c r="SVT23" s="156"/>
      <c r="SVU23" s="143"/>
      <c r="SVV23" s="156"/>
      <c r="SVW23" s="143"/>
      <c r="SVX23" s="156"/>
      <c r="SVY23" s="143"/>
      <c r="SVZ23" s="156"/>
      <c r="SWA23" s="143"/>
      <c r="SWB23" s="156"/>
      <c r="SWC23" s="143"/>
      <c r="SWD23" s="156"/>
      <c r="SWE23" s="143"/>
      <c r="SWF23" s="156"/>
      <c r="SWG23" s="143"/>
      <c r="SWH23" s="156"/>
      <c r="SWI23" s="143"/>
      <c r="SWJ23" s="156"/>
      <c r="SWK23" s="143"/>
      <c r="SWL23" s="156"/>
      <c r="SWM23" s="143"/>
      <c r="SWN23" s="156"/>
      <c r="SWO23" s="143"/>
      <c r="SWP23" s="156"/>
      <c r="SWQ23" s="143"/>
      <c r="SWR23" s="156"/>
      <c r="SWS23" s="143"/>
      <c r="SWT23" s="156"/>
      <c r="SWU23" s="143"/>
      <c r="SWV23" s="156"/>
      <c r="SWW23" s="143"/>
      <c r="SWX23" s="156"/>
      <c r="SWY23" s="143"/>
      <c r="SWZ23" s="156"/>
      <c r="SXA23" s="143"/>
      <c r="SXB23" s="156"/>
      <c r="SXC23" s="143"/>
      <c r="SXD23" s="156"/>
      <c r="SXE23" s="143"/>
      <c r="SXF23" s="156"/>
      <c r="SXG23" s="143"/>
      <c r="SXH23" s="156"/>
      <c r="SXI23" s="143"/>
      <c r="SXJ23" s="156"/>
      <c r="SXK23" s="143"/>
      <c r="SXL23" s="156"/>
      <c r="SXM23" s="143"/>
      <c r="SXN23" s="156"/>
      <c r="SXO23" s="143"/>
      <c r="SXP23" s="156"/>
      <c r="SXQ23" s="143"/>
      <c r="SXR23" s="156"/>
      <c r="SXS23" s="143"/>
      <c r="SXT23" s="156"/>
      <c r="SXU23" s="143"/>
      <c r="SXV23" s="156"/>
      <c r="SXW23" s="143"/>
      <c r="SXX23" s="156"/>
      <c r="SXY23" s="143"/>
      <c r="SXZ23" s="156"/>
      <c r="SYA23" s="143"/>
      <c r="SYB23" s="156"/>
      <c r="SYC23" s="143"/>
      <c r="SYD23" s="156"/>
      <c r="SYE23" s="143"/>
      <c r="SYF23" s="156"/>
      <c r="SYG23" s="143"/>
      <c r="SYH23" s="156"/>
      <c r="SYI23" s="143"/>
      <c r="SYJ23" s="156"/>
      <c r="SYK23" s="143"/>
      <c r="SYL23" s="156"/>
      <c r="SYM23" s="143"/>
      <c r="SYN23" s="156"/>
      <c r="SYO23" s="143"/>
      <c r="SYP23" s="156"/>
      <c r="SYQ23" s="143"/>
      <c r="SYR23" s="156"/>
      <c r="SYS23" s="143"/>
      <c r="SYT23" s="156"/>
      <c r="SYU23" s="143"/>
      <c r="SYV23" s="156"/>
      <c r="SYW23" s="143"/>
      <c r="SYX23" s="156"/>
      <c r="SYY23" s="143"/>
      <c r="SYZ23" s="156"/>
      <c r="SZA23" s="143"/>
      <c r="SZB23" s="156"/>
      <c r="SZC23" s="143"/>
      <c r="SZD23" s="156"/>
      <c r="SZE23" s="143"/>
      <c r="SZF23" s="156"/>
      <c r="SZG23" s="143"/>
      <c r="SZH23" s="156"/>
      <c r="SZI23" s="143"/>
      <c r="SZJ23" s="156"/>
      <c r="SZK23" s="143"/>
      <c r="SZL23" s="156"/>
      <c r="SZM23" s="143"/>
      <c r="SZN23" s="156"/>
      <c r="SZO23" s="143"/>
      <c r="SZP23" s="156"/>
      <c r="SZQ23" s="143"/>
      <c r="SZR23" s="156"/>
      <c r="SZS23" s="143"/>
      <c r="SZT23" s="156"/>
      <c r="SZU23" s="143"/>
      <c r="SZV23" s="156"/>
      <c r="SZW23" s="143"/>
      <c r="SZX23" s="156"/>
      <c r="SZY23" s="143"/>
      <c r="SZZ23" s="156"/>
      <c r="TAA23" s="143"/>
      <c r="TAB23" s="156"/>
      <c r="TAC23" s="143"/>
      <c r="TAD23" s="156"/>
      <c r="TAE23" s="143"/>
      <c r="TAF23" s="156"/>
      <c r="TAG23" s="143"/>
      <c r="TAH23" s="156"/>
      <c r="TAI23" s="143"/>
      <c r="TAJ23" s="156"/>
      <c r="TAK23" s="143"/>
      <c r="TAL23" s="156"/>
      <c r="TAM23" s="143"/>
      <c r="TAN23" s="156"/>
      <c r="TAO23" s="143"/>
      <c r="TAP23" s="156"/>
      <c r="TAQ23" s="143"/>
      <c r="TAR23" s="156"/>
      <c r="TAS23" s="143"/>
      <c r="TAT23" s="156"/>
      <c r="TAU23" s="143"/>
      <c r="TAV23" s="156"/>
      <c r="TAW23" s="143"/>
      <c r="TAX23" s="156"/>
      <c r="TAY23" s="143"/>
      <c r="TAZ23" s="156"/>
      <c r="TBA23" s="143"/>
      <c r="TBB23" s="156"/>
      <c r="TBC23" s="143"/>
      <c r="TBD23" s="156"/>
      <c r="TBE23" s="143"/>
      <c r="TBF23" s="156"/>
      <c r="TBG23" s="143"/>
      <c r="TBH23" s="156"/>
      <c r="TBI23" s="143"/>
      <c r="TBJ23" s="156"/>
      <c r="TBK23" s="143"/>
      <c r="TBL23" s="156"/>
      <c r="TBM23" s="143"/>
      <c r="TBN23" s="156"/>
      <c r="TBO23" s="143"/>
      <c r="TBP23" s="156"/>
      <c r="TBQ23" s="143"/>
      <c r="TBR23" s="156"/>
      <c r="TBS23" s="143"/>
      <c r="TBT23" s="156"/>
      <c r="TBU23" s="143"/>
      <c r="TBV23" s="156"/>
      <c r="TBW23" s="143"/>
      <c r="TBX23" s="156"/>
      <c r="TBY23" s="143"/>
      <c r="TBZ23" s="156"/>
      <c r="TCA23" s="143"/>
      <c r="TCB23" s="156"/>
      <c r="TCC23" s="143"/>
      <c r="TCD23" s="156"/>
      <c r="TCE23" s="143"/>
      <c r="TCF23" s="156"/>
      <c r="TCG23" s="143"/>
      <c r="TCH23" s="156"/>
      <c r="TCI23" s="143"/>
      <c r="TCJ23" s="156"/>
      <c r="TCK23" s="143"/>
      <c r="TCL23" s="156"/>
      <c r="TCM23" s="143"/>
      <c r="TCN23" s="156"/>
      <c r="TCO23" s="143"/>
      <c r="TCP23" s="156"/>
      <c r="TCQ23" s="143"/>
      <c r="TCR23" s="156"/>
      <c r="TCS23" s="143"/>
      <c r="TCT23" s="156"/>
      <c r="TCU23" s="143"/>
      <c r="TCV23" s="156"/>
      <c r="TCW23" s="143"/>
      <c r="TCX23" s="156"/>
      <c r="TCY23" s="143"/>
      <c r="TCZ23" s="156"/>
      <c r="TDA23" s="143"/>
      <c r="TDB23" s="156"/>
      <c r="TDC23" s="143"/>
      <c r="TDD23" s="156"/>
      <c r="TDE23" s="143"/>
      <c r="TDF23" s="156"/>
      <c r="TDG23" s="143"/>
      <c r="TDH23" s="156"/>
      <c r="TDI23" s="143"/>
      <c r="TDJ23" s="156"/>
      <c r="TDK23" s="143"/>
      <c r="TDL23" s="156"/>
      <c r="TDM23" s="143"/>
      <c r="TDN23" s="156"/>
      <c r="TDO23" s="143"/>
      <c r="TDP23" s="156"/>
      <c r="TDQ23" s="143"/>
      <c r="TDR23" s="156"/>
      <c r="TDS23" s="143"/>
      <c r="TDT23" s="156"/>
      <c r="TDU23" s="143"/>
      <c r="TDV23" s="156"/>
      <c r="TDW23" s="143"/>
      <c r="TDX23" s="156"/>
      <c r="TDY23" s="143"/>
      <c r="TDZ23" s="156"/>
      <c r="TEA23" s="143"/>
      <c r="TEB23" s="156"/>
      <c r="TEC23" s="143"/>
      <c r="TED23" s="156"/>
      <c r="TEE23" s="143"/>
      <c r="TEF23" s="156"/>
      <c r="TEG23" s="143"/>
      <c r="TEH23" s="156"/>
      <c r="TEI23" s="143"/>
      <c r="TEJ23" s="156"/>
      <c r="TEK23" s="143"/>
      <c r="TEL23" s="156"/>
      <c r="TEM23" s="143"/>
      <c r="TEN23" s="156"/>
      <c r="TEO23" s="143"/>
      <c r="TEP23" s="156"/>
      <c r="TEQ23" s="143"/>
      <c r="TER23" s="156"/>
      <c r="TES23" s="143"/>
      <c r="TET23" s="156"/>
      <c r="TEU23" s="143"/>
      <c r="TEV23" s="156"/>
      <c r="TEW23" s="143"/>
      <c r="TEX23" s="156"/>
      <c r="TEY23" s="143"/>
      <c r="TEZ23" s="156"/>
      <c r="TFA23" s="143"/>
      <c r="TFB23" s="156"/>
      <c r="TFC23" s="143"/>
      <c r="TFD23" s="156"/>
      <c r="TFE23" s="143"/>
      <c r="TFF23" s="156"/>
      <c r="TFG23" s="143"/>
      <c r="TFH23" s="156"/>
      <c r="TFI23" s="143"/>
      <c r="TFJ23" s="156"/>
      <c r="TFK23" s="143"/>
      <c r="TFL23" s="156"/>
      <c r="TFM23" s="143"/>
      <c r="TFN23" s="156"/>
      <c r="TFO23" s="143"/>
      <c r="TFP23" s="156"/>
      <c r="TFQ23" s="143"/>
      <c r="TFR23" s="156"/>
      <c r="TFS23" s="143"/>
      <c r="TFT23" s="156"/>
      <c r="TFU23" s="143"/>
      <c r="TFV23" s="156"/>
      <c r="TFW23" s="143"/>
      <c r="TFX23" s="156"/>
      <c r="TFY23" s="143"/>
      <c r="TFZ23" s="156"/>
      <c r="TGA23" s="143"/>
      <c r="TGB23" s="156"/>
      <c r="TGC23" s="143"/>
      <c r="TGD23" s="156"/>
      <c r="TGE23" s="143"/>
      <c r="TGF23" s="156"/>
      <c r="TGG23" s="143"/>
      <c r="TGH23" s="156"/>
      <c r="TGI23" s="143"/>
      <c r="TGJ23" s="156"/>
      <c r="TGK23" s="143"/>
      <c r="TGL23" s="156"/>
      <c r="TGM23" s="143"/>
      <c r="TGN23" s="156"/>
      <c r="TGO23" s="143"/>
      <c r="TGP23" s="156"/>
      <c r="TGQ23" s="143"/>
      <c r="TGR23" s="156"/>
      <c r="TGS23" s="143"/>
      <c r="TGT23" s="156"/>
      <c r="TGU23" s="143"/>
      <c r="TGV23" s="156"/>
      <c r="TGW23" s="143"/>
      <c r="TGX23" s="156"/>
      <c r="TGY23" s="143"/>
      <c r="TGZ23" s="156"/>
      <c r="THA23" s="143"/>
      <c r="THB23" s="156"/>
      <c r="THC23" s="143"/>
      <c r="THD23" s="156"/>
      <c r="THE23" s="143"/>
      <c r="THF23" s="156"/>
      <c r="THG23" s="143"/>
      <c r="THH23" s="156"/>
      <c r="THI23" s="143"/>
      <c r="THJ23" s="156"/>
      <c r="THK23" s="143"/>
      <c r="THL23" s="156"/>
      <c r="THM23" s="143"/>
      <c r="THN23" s="156"/>
      <c r="THO23" s="143"/>
      <c r="THP23" s="156"/>
      <c r="THQ23" s="143"/>
      <c r="THR23" s="156"/>
      <c r="THS23" s="143"/>
      <c r="THT23" s="156"/>
      <c r="THU23" s="143"/>
      <c r="THV23" s="156"/>
      <c r="THW23" s="143"/>
      <c r="THX23" s="156"/>
      <c r="THY23" s="143"/>
      <c r="THZ23" s="156"/>
      <c r="TIA23" s="143"/>
      <c r="TIB23" s="156"/>
      <c r="TIC23" s="143"/>
      <c r="TID23" s="156"/>
      <c r="TIE23" s="143"/>
      <c r="TIF23" s="156"/>
      <c r="TIG23" s="143"/>
      <c r="TIH23" s="156"/>
      <c r="TII23" s="143"/>
      <c r="TIJ23" s="156"/>
      <c r="TIK23" s="143"/>
      <c r="TIL23" s="156"/>
      <c r="TIM23" s="143"/>
      <c r="TIN23" s="156"/>
      <c r="TIO23" s="143"/>
      <c r="TIP23" s="156"/>
      <c r="TIQ23" s="143"/>
      <c r="TIR23" s="156"/>
      <c r="TIS23" s="143"/>
      <c r="TIT23" s="156"/>
      <c r="TIU23" s="143"/>
      <c r="TIV23" s="156"/>
      <c r="TIW23" s="143"/>
      <c r="TIX23" s="156"/>
      <c r="TIY23" s="143"/>
      <c r="TIZ23" s="156"/>
      <c r="TJA23" s="143"/>
      <c r="TJB23" s="156"/>
      <c r="TJC23" s="143"/>
      <c r="TJD23" s="156"/>
      <c r="TJE23" s="143"/>
      <c r="TJF23" s="156"/>
      <c r="TJG23" s="143"/>
      <c r="TJH23" s="156"/>
      <c r="TJI23" s="143"/>
      <c r="TJJ23" s="156"/>
      <c r="TJK23" s="143"/>
      <c r="TJL23" s="156"/>
      <c r="TJM23" s="143"/>
      <c r="TJN23" s="156"/>
      <c r="TJO23" s="143"/>
      <c r="TJP23" s="156"/>
      <c r="TJQ23" s="143"/>
      <c r="TJR23" s="156"/>
      <c r="TJS23" s="143"/>
      <c r="TJT23" s="156"/>
      <c r="TJU23" s="143"/>
      <c r="TJV23" s="156"/>
      <c r="TJW23" s="143"/>
      <c r="TJX23" s="156"/>
      <c r="TJY23" s="143"/>
      <c r="TJZ23" s="156"/>
      <c r="TKA23" s="143"/>
      <c r="TKB23" s="156"/>
      <c r="TKC23" s="143"/>
      <c r="TKD23" s="156"/>
      <c r="TKE23" s="143"/>
      <c r="TKF23" s="156"/>
      <c r="TKG23" s="143"/>
      <c r="TKH23" s="156"/>
      <c r="TKI23" s="143"/>
      <c r="TKJ23" s="156"/>
      <c r="TKK23" s="143"/>
      <c r="TKL23" s="156"/>
      <c r="TKM23" s="143"/>
      <c r="TKN23" s="156"/>
      <c r="TKO23" s="143"/>
      <c r="TKP23" s="156"/>
      <c r="TKQ23" s="143"/>
      <c r="TKR23" s="156"/>
      <c r="TKS23" s="143"/>
      <c r="TKT23" s="156"/>
      <c r="TKU23" s="143"/>
      <c r="TKV23" s="156"/>
      <c r="TKW23" s="143"/>
      <c r="TKX23" s="156"/>
      <c r="TKY23" s="143"/>
      <c r="TKZ23" s="156"/>
      <c r="TLA23" s="143"/>
      <c r="TLB23" s="156"/>
      <c r="TLC23" s="143"/>
      <c r="TLD23" s="156"/>
      <c r="TLE23" s="143"/>
      <c r="TLF23" s="156"/>
      <c r="TLG23" s="143"/>
      <c r="TLH23" s="156"/>
      <c r="TLI23" s="143"/>
      <c r="TLJ23" s="156"/>
      <c r="TLK23" s="143"/>
      <c r="TLL23" s="156"/>
      <c r="TLM23" s="143"/>
      <c r="TLN23" s="156"/>
      <c r="TLO23" s="143"/>
      <c r="TLP23" s="156"/>
      <c r="TLQ23" s="143"/>
      <c r="TLR23" s="156"/>
      <c r="TLS23" s="143"/>
      <c r="TLT23" s="156"/>
      <c r="TLU23" s="143"/>
      <c r="TLV23" s="156"/>
      <c r="TLW23" s="143"/>
      <c r="TLX23" s="156"/>
      <c r="TLY23" s="143"/>
      <c r="TLZ23" s="156"/>
      <c r="TMA23" s="143"/>
      <c r="TMB23" s="156"/>
      <c r="TMC23" s="143"/>
      <c r="TMD23" s="156"/>
      <c r="TME23" s="143"/>
      <c r="TMF23" s="156"/>
      <c r="TMG23" s="143"/>
      <c r="TMH23" s="156"/>
      <c r="TMI23" s="143"/>
      <c r="TMJ23" s="156"/>
      <c r="TMK23" s="143"/>
      <c r="TML23" s="156"/>
      <c r="TMM23" s="143"/>
      <c r="TMN23" s="156"/>
      <c r="TMO23" s="143"/>
      <c r="TMP23" s="156"/>
      <c r="TMQ23" s="143"/>
      <c r="TMR23" s="156"/>
      <c r="TMS23" s="143"/>
      <c r="TMT23" s="156"/>
      <c r="TMU23" s="143"/>
      <c r="TMV23" s="156"/>
      <c r="TMW23" s="143"/>
      <c r="TMX23" s="156"/>
      <c r="TMY23" s="143"/>
      <c r="TMZ23" s="156"/>
      <c r="TNA23" s="143"/>
      <c r="TNB23" s="156"/>
      <c r="TNC23" s="143"/>
      <c r="TND23" s="156"/>
      <c r="TNE23" s="143"/>
      <c r="TNF23" s="156"/>
      <c r="TNG23" s="143"/>
      <c r="TNH23" s="156"/>
      <c r="TNI23" s="143"/>
      <c r="TNJ23" s="156"/>
      <c r="TNK23" s="143"/>
      <c r="TNL23" s="156"/>
      <c r="TNM23" s="143"/>
      <c r="TNN23" s="156"/>
      <c r="TNO23" s="143"/>
      <c r="TNP23" s="156"/>
      <c r="TNQ23" s="143"/>
      <c r="TNR23" s="156"/>
      <c r="TNS23" s="143"/>
      <c r="TNT23" s="156"/>
      <c r="TNU23" s="143"/>
      <c r="TNV23" s="156"/>
      <c r="TNW23" s="143"/>
      <c r="TNX23" s="156"/>
      <c r="TNY23" s="143"/>
      <c r="TNZ23" s="156"/>
      <c r="TOA23" s="143"/>
      <c r="TOB23" s="156"/>
      <c r="TOC23" s="143"/>
      <c r="TOD23" s="156"/>
      <c r="TOE23" s="143"/>
      <c r="TOF23" s="156"/>
      <c r="TOG23" s="143"/>
      <c r="TOH23" s="156"/>
      <c r="TOI23" s="143"/>
      <c r="TOJ23" s="156"/>
      <c r="TOK23" s="143"/>
      <c r="TOL23" s="156"/>
      <c r="TOM23" s="143"/>
      <c r="TON23" s="156"/>
      <c r="TOO23" s="143"/>
      <c r="TOP23" s="156"/>
      <c r="TOQ23" s="143"/>
      <c r="TOR23" s="156"/>
      <c r="TOS23" s="143"/>
      <c r="TOT23" s="156"/>
      <c r="TOU23" s="143"/>
      <c r="TOV23" s="156"/>
      <c r="TOW23" s="143"/>
      <c r="TOX23" s="156"/>
      <c r="TOY23" s="143"/>
      <c r="TOZ23" s="156"/>
      <c r="TPA23" s="143"/>
      <c r="TPB23" s="156"/>
      <c r="TPC23" s="143"/>
      <c r="TPD23" s="156"/>
      <c r="TPE23" s="143"/>
      <c r="TPF23" s="156"/>
      <c r="TPG23" s="143"/>
      <c r="TPH23" s="156"/>
      <c r="TPI23" s="143"/>
      <c r="TPJ23" s="156"/>
      <c r="TPK23" s="143"/>
      <c r="TPL23" s="156"/>
      <c r="TPM23" s="143"/>
      <c r="TPN23" s="156"/>
      <c r="TPO23" s="143"/>
      <c r="TPP23" s="156"/>
      <c r="TPQ23" s="143"/>
      <c r="TPR23" s="156"/>
      <c r="TPS23" s="143"/>
      <c r="TPT23" s="156"/>
      <c r="TPU23" s="143"/>
      <c r="TPV23" s="156"/>
      <c r="TPW23" s="143"/>
      <c r="TPX23" s="156"/>
      <c r="TPY23" s="143"/>
      <c r="TPZ23" s="156"/>
      <c r="TQA23" s="143"/>
      <c r="TQB23" s="156"/>
      <c r="TQC23" s="143"/>
      <c r="TQD23" s="156"/>
      <c r="TQE23" s="143"/>
      <c r="TQF23" s="156"/>
      <c r="TQG23" s="143"/>
      <c r="TQH23" s="156"/>
      <c r="TQI23" s="143"/>
      <c r="TQJ23" s="156"/>
      <c r="TQK23" s="143"/>
      <c r="TQL23" s="156"/>
      <c r="TQM23" s="143"/>
      <c r="TQN23" s="156"/>
      <c r="TQO23" s="143"/>
      <c r="TQP23" s="156"/>
      <c r="TQQ23" s="143"/>
      <c r="TQR23" s="156"/>
      <c r="TQS23" s="143"/>
      <c r="TQT23" s="156"/>
      <c r="TQU23" s="143"/>
      <c r="TQV23" s="156"/>
      <c r="TQW23" s="143"/>
      <c r="TQX23" s="156"/>
      <c r="TQY23" s="143"/>
      <c r="TQZ23" s="156"/>
      <c r="TRA23" s="143"/>
      <c r="TRB23" s="156"/>
      <c r="TRC23" s="143"/>
      <c r="TRD23" s="156"/>
      <c r="TRE23" s="143"/>
      <c r="TRF23" s="156"/>
      <c r="TRG23" s="143"/>
      <c r="TRH23" s="156"/>
      <c r="TRI23" s="143"/>
      <c r="TRJ23" s="156"/>
      <c r="TRK23" s="143"/>
      <c r="TRL23" s="156"/>
      <c r="TRM23" s="143"/>
      <c r="TRN23" s="156"/>
      <c r="TRO23" s="143"/>
      <c r="TRP23" s="156"/>
      <c r="TRQ23" s="143"/>
      <c r="TRR23" s="156"/>
      <c r="TRS23" s="143"/>
      <c r="TRT23" s="156"/>
      <c r="TRU23" s="143"/>
      <c r="TRV23" s="156"/>
      <c r="TRW23" s="143"/>
      <c r="TRX23" s="156"/>
      <c r="TRY23" s="143"/>
      <c r="TRZ23" s="156"/>
      <c r="TSA23" s="143"/>
      <c r="TSB23" s="156"/>
      <c r="TSC23" s="143"/>
      <c r="TSD23" s="156"/>
      <c r="TSE23" s="143"/>
      <c r="TSF23" s="156"/>
      <c r="TSG23" s="143"/>
      <c r="TSH23" s="156"/>
      <c r="TSI23" s="143"/>
      <c r="TSJ23" s="156"/>
      <c r="TSK23" s="143"/>
      <c r="TSL23" s="156"/>
      <c r="TSM23" s="143"/>
      <c r="TSN23" s="156"/>
      <c r="TSO23" s="143"/>
      <c r="TSP23" s="156"/>
      <c r="TSQ23" s="143"/>
      <c r="TSR23" s="156"/>
      <c r="TSS23" s="143"/>
      <c r="TST23" s="156"/>
      <c r="TSU23" s="143"/>
      <c r="TSV23" s="156"/>
      <c r="TSW23" s="143"/>
      <c r="TSX23" s="156"/>
      <c r="TSY23" s="143"/>
      <c r="TSZ23" s="156"/>
      <c r="TTA23" s="143"/>
      <c r="TTB23" s="156"/>
      <c r="TTC23" s="143"/>
      <c r="TTD23" s="156"/>
      <c r="TTE23" s="143"/>
      <c r="TTF23" s="156"/>
      <c r="TTG23" s="143"/>
      <c r="TTH23" s="156"/>
      <c r="TTI23" s="143"/>
      <c r="TTJ23" s="156"/>
      <c r="TTK23" s="143"/>
      <c r="TTL23" s="156"/>
      <c r="TTM23" s="143"/>
      <c r="TTN23" s="156"/>
      <c r="TTO23" s="143"/>
      <c r="TTP23" s="156"/>
      <c r="TTQ23" s="143"/>
      <c r="TTR23" s="156"/>
      <c r="TTS23" s="143"/>
      <c r="TTT23" s="156"/>
      <c r="TTU23" s="143"/>
      <c r="TTV23" s="156"/>
      <c r="TTW23" s="143"/>
      <c r="TTX23" s="156"/>
      <c r="TTY23" s="143"/>
      <c r="TTZ23" s="156"/>
      <c r="TUA23" s="143"/>
      <c r="TUB23" s="156"/>
      <c r="TUC23" s="143"/>
      <c r="TUD23" s="156"/>
      <c r="TUE23" s="143"/>
      <c r="TUF23" s="156"/>
      <c r="TUG23" s="143"/>
      <c r="TUH23" s="156"/>
      <c r="TUI23" s="143"/>
      <c r="TUJ23" s="156"/>
      <c r="TUK23" s="143"/>
      <c r="TUL23" s="156"/>
      <c r="TUM23" s="143"/>
      <c r="TUN23" s="156"/>
      <c r="TUO23" s="143"/>
      <c r="TUP23" s="156"/>
      <c r="TUQ23" s="143"/>
      <c r="TUR23" s="156"/>
      <c r="TUS23" s="143"/>
      <c r="TUT23" s="156"/>
      <c r="TUU23" s="143"/>
      <c r="TUV23" s="156"/>
      <c r="TUW23" s="143"/>
      <c r="TUX23" s="156"/>
      <c r="TUY23" s="143"/>
      <c r="TUZ23" s="156"/>
      <c r="TVA23" s="143"/>
      <c r="TVB23" s="156"/>
      <c r="TVC23" s="143"/>
      <c r="TVD23" s="156"/>
      <c r="TVE23" s="143"/>
      <c r="TVF23" s="156"/>
      <c r="TVG23" s="143"/>
      <c r="TVH23" s="156"/>
      <c r="TVI23" s="143"/>
      <c r="TVJ23" s="156"/>
      <c r="TVK23" s="143"/>
      <c r="TVL23" s="156"/>
      <c r="TVM23" s="143"/>
      <c r="TVN23" s="156"/>
      <c r="TVO23" s="143"/>
      <c r="TVP23" s="156"/>
      <c r="TVQ23" s="143"/>
      <c r="TVR23" s="156"/>
      <c r="TVS23" s="143"/>
      <c r="TVT23" s="156"/>
      <c r="TVU23" s="143"/>
      <c r="TVV23" s="156"/>
      <c r="TVW23" s="143"/>
      <c r="TVX23" s="156"/>
      <c r="TVY23" s="143"/>
      <c r="TVZ23" s="156"/>
      <c r="TWA23" s="143"/>
      <c r="TWB23" s="156"/>
      <c r="TWC23" s="143"/>
      <c r="TWD23" s="156"/>
      <c r="TWE23" s="143"/>
      <c r="TWF23" s="156"/>
      <c r="TWG23" s="143"/>
      <c r="TWH23" s="156"/>
      <c r="TWI23" s="143"/>
      <c r="TWJ23" s="156"/>
      <c r="TWK23" s="143"/>
      <c r="TWL23" s="156"/>
      <c r="TWM23" s="143"/>
      <c r="TWN23" s="156"/>
      <c r="TWO23" s="143"/>
      <c r="TWP23" s="156"/>
      <c r="TWQ23" s="143"/>
      <c r="TWR23" s="156"/>
      <c r="TWS23" s="143"/>
      <c r="TWT23" s="156"/>
      <c r="TWU23" s="143"/>
      <c r="TWV23" s="156"/>
      <c r="TWW23" s="143"/>
      <c r="TWX23" s="156"/>
      <c r="TWY23" s="143"/>
      <c r="TWZ23" s="156"/>
      <c r="TXA23" s="143"/>
      <c r="TXB23" s="156"/>
      <c r="TXC23" s="143"/>
      <c r="TXD23" s="156"/>
      <c r="TXE23" s="143"/>
      <c r="TXF23" s="156"/>
      <c r="TXG23" s="143"/>
      <c r="TXH23" s="156"/>
      <c r="TXI23" s="143"/>
      <c r="TXJ23" s="156"/>
      <c r="TXK23" s="143"/>
      <c r="TXL23" s="156"/>
      <c r="TXM23" s="143"/>
      <c r="TXN23" s="156"/>
      <c r="TXO23" s="143"/>
      <c r="TXP23" s="156"/>
      <c r="TXQ23" s="143"/>
      <c r="TXR23" s="156"/>
      <c r="TXS23" s="143"/>
      <c r="TXT23" s="156"/>
      <c r="TXU23" s="143"/>
      <c r="TXV23" s="156"/>
      <c r="TXW23" s="143"/>
      <c r="TXX23" s="156"/>
      <c r="TXY23" s="143"/>
      <c r="TXZ23" s="156"/>
      <c r="TYA23" s="143"/>
      <c r="TYB23" s="156"/>
      <c r="TYC23" s="143"/>
      <c r="TYD23" s="156"/>
      <c r="TYE23" s="143"/>
      <c r="TYF23" s="156"/>
      <c r="TYG23" s="143"/>
      <c r="TYH23" s="156"/>
      <c r="TYI23" s="143"/>
      <c r="TYJ23" s="156"/>
      <c r="TYK23" s="143"/>
      <c r="TYL23" s="156"/>
      <c r="TYM23" s="143"/>
      <c r="TYN23" s="156"/>
      <c r="TYO23" s="143"/>
      <c r="TYP23" s="156"/>
      <c r="TYQ23" s="143"/>
      <c r="TYR23" s="156"/>
      <c r="TYS23" s="143"/>
      <c r="TYT23" s="156"/>
      <c r="TYU23" s="143"/>
      <c r="TYV23" s="156"/>
      <c r="TYW23" s="143"/>
      <c r="TYX23" s="156"/>
      <c r="TYY23" s="143"/>
      <c r="TYZ23" s="156"/>
      <c r="TZA23" s="143"/>
      <c r="TZB23" s="156"/>
      <c r="TZC23" s="143"/>
      <c r="TZD23" s="156"/>
      <c r="TZE23" s="143"/>
      <c r="TZF23" s="156"/>
      <c r="TZG23" s="143"/>
      <c r="TZH23" s="156"/>
      <c r="TZI23" s="143"/>
      <c r="TZJ23" s="156"/>
      <c r="TZK23" s="143"/>
      <c r="TZL23" s="156"/>
      <c r="TZM23" s="143"/>
      <c r="TZN23" s="156"/>
      <c r="TZO23" s="143"/>
      <c r="TZP23" s="156"/>
      <c r="TZQ23" s="143"/>
      <c r="TZR23" s="156"/>
      <c r="TZS23" s="143"/>
      <c r="TZT23" s="156"/>
      <c r="TZU23" s="143"/>
      <c r="TZV23" s="156"/>
      <c r="TZW23" s="143"/>
      <c r="TZX23" s="156"/>
      <c r="TZY23" s="143"/>
      <c r="TZZ23" s="156"/>
      <c r="UAA23" s="143"/>
      <c r="UAB23" s="156"/>
      <c r="UAC23" s="143"/>
      <c r="UAD23" s="156"/>
      <c r="UAE23" s="143"/>
      <c r="UAF23" s="156"/>
      <c r="UAG23" s="143"/>
      <c r="UAH23" s="156"/>
      <c r="UAI23" s="143"/>
      <c r="UAJ23" s="156"/>
      <c r="UAK23" s="143"/>
      <c r="UAL23" s="156"/>
      <c r="UAM23" s="143"/>
      <c r="UAN23" s="156"/>
      <c r="UAO23" s="143"/>
      <c r="UAP23" s="156"/>
      <c r="UAQ23" s="143"/>
      <c r="UAR23" s="156"/>
      <c r="UAS23" s="143"/>
      <c r="UAT23" s="156"/>
      <c r="UAU23" s="143"/>
      <c r="UAV23" s="156"/>
      <c r="UAW23" s="143"/>
      <c r="UAX23" s="156"/>
      <c r="UAY23" s="143"/>
      <c r="UAZ23" s="156"/>
      <c r="UBA23" s="143"/>
      <c r="UBB23" s="156"/>
      <c r="UBC23" s="143"/>
      <c r="UBD23" s="156"/>
      <c r="UBE23" s="143"/>
      <c r="UBF23" s="156"/>
      <c r="UBG23" s="143"/>
      <c r="UBH23" s="156"/>
      <c r="UBI23" s="143"/>
      <c r="UBJ23" s="156"/>
      <c r="UBK23" s="143"/>
      <c r="UBL23" s="156"/>
      <c r="UBM23" s="143"/>
      <c r="UBN23" s="156"/>
      <c r="UBO23" s="143"/>
      <c r="UBP23" s="156"/>
      <c r="UBQ23" s="143"/>
      <c r="UBR23" s="156"/>
      <c r="UBS23" s="143"/>
      <c r="UBT23" s="156"/>
      <c r="UBU23" s="143"/>
      <c r="UBV23" s="156"/>
      <c r="UBW23" s="143"/>
      <c r="UBX23" s="156"/>
      <c r="UBY23" s="143"/>
      <c r="UBZ23" s="156"/>
      <c r="UCA23" s="143"/>
      <c r="UCB23" s="156"/>
      <c r="UCC23" s="143"/>
      <c r="UCD23" s="156"/>
      <c r="UCE23" s="143"/>
      <c r="UCF23" s="156"/>
      <c r="UCG23" s="143"/>
      <c r="UCH23" s="156"/>
      <c r="UCI23" s="143"/>
      <c r="UCJ23" s="156"/>
      <c r="UCK23" s="143"/>
      <c r="UCL23" s="156"/>
      <c r="UCM23" s="143"/>
      <c r="UCN23" s="156"/>
      <c r="UCO23" s="143"/>
      <c r="UCP23" s="156"/>
      <c r="UCQ23" s="143"/>
      <c r="UCR23" s="156"/>
      <c r="UCS23" s="143"/>
      <c r="UCT23" s="156"/>
      <c r="UCU23" s="143"/>
      <c r="UCV23" s="156"/>
      <c r="UCW23" s="143"/>
      <c r="UCX23" s="156"/>
      <c r="UCY23" s="143"/>
      <c r="UCZ23" s="156"/>
      <c r="UDA23" s="143"/>
      <c r="UDB23" s="156"/>
      <c r="UDC23" s="143"/>
      <c r="UDD23" s="156"/>
      <c r="UDE23" s="143"/>
      <c r="UDF23" s="156"/>
      <c r="UDG23" s="143"/>
      <c r="UDH23" s="156"/>
      <c r="UDI23" s="143"/>
      <c r="UDJ23" s="156"/>
      <c r="UDK23" s="143"/>
      <c r="UDL23" s="156"/>
      <c r="UDM23" s="143"/>
      <c r="UDN23" s="156"/>
      <c r="UDO23" s="143"/>
      <c r="UDP23" s="156"/>
      <c r="UDQ23" s="143"/>
      <c r="UDR23" s="156"/>
      <c r="UDS23" s="143"/>
      <c r="UDT23" s="156"/>
      <c r="UDU23" s="143"/>
      <c r="UDV23" s="156"/>
      <c r="UDW23" s="143"/>
      <c r="UDX23" s="156"/>
      <c r="UDY23" s="143"/>
      <c r="UDZ23" s="156"/>
      <c r="UEA23" s="143"/>
      <c r="UEB23" s="156"/>
      <c r="UEC23" s="143"/>
      <c r="UED23" s="156"/>
      <c r="UEE23" s="143"/>
      <c r="UEF23" s="156"/>
      <c r="UEG23" s="143"/>
      <c r="UEH23" s="156"/>
      <c r="UEI23" s="143"/>
      <c r="UEJ23" s="156"/>
      <c r="UEK23" s="143"/>
      <c r="UEL23" s="156"/>
      <c r="UEM23" s="143"/>
      <c r="UEN23" s="156"/>
      <c r="UEO23" s="143"/>
      <c r="UEP23" s="156"/>
      <c r="UEQ23" s="143"/>
      <c r="UER23" s="156"/>
      <c r="UES23" s="143"/>
      <c r="UET23" s="156"/>
      <c r="UEU23" s="143"/>
      <c r="UEV23" s="156"/>
      <c r="UEW23" s="143"/>
      <c r="UEX23" s="156"/>
      <c r="UEY23" s="143"/>
      <c r="UEZ23" s="156"/>
      <c r="UFA23" s="143"/>
      <c r="UFB23" s="156"/>
      <c r="UFC23" s="143"/>
      <c r="UFD23" s="156"/>
      <c r="UFE23" s="143"/>
      <c r="UFF23" s="156"/>
      <c r="UFG23" s="143"/>
      <c r="UFH23" s="156"/>
      <c r="UFI23" s="143"/>
      <c r="UFJ23" s="156"/>
      <c r="UFK23" s="143"/>
      <c r="UFL23" s="156"/>
      <c r="UFM23" s="143"/>
      <c r="UFN23" s="156"/>
      <c r="UFO23" s="143"/>
      <c r="UFP23" s="156"/>
      <c r="UFQ23" s="143"/>
      <c r="UFR23" s="156"/>
      <c r="UFS23" s="143"/>
      <c r="UFT23" s="156"/>
      <c r="UFU23" s="143"/>
      <c r="UFV23" s="156"/>
      <c r="UFW23" s="143"/>
      <c r="UFX23" s="156"/>
      <c r="UFY23" s="143"/>
      <c r="UFZ23" s="156"/>
      <c r="UGA23" s="143"/>
      <c r="UGB23" s="156"/>
      <c r="UGC23" s="143"/>
      <c r="UGD23" s="156"/>
      <c r="UGE23" s="143"/>
      <c r="UGF23" s="156"/>
      <c r="UGG23" s="143"/>
      <c r="UGH23" s="156"/>
      <c r="UGI23" s="143"/>
      <c r="UGJ23" s="156"/>
      <c r="UGK23" s="143"/>
      <c r="UGL23" s="156"/>
      <c r="UGM23" s="143"/>
      <c r="UGN23" s="156"/>
      <c r="UGO23" s="143"/>
      <c r="UGP23" s="156"/>
      <c r="UGQ23" s="143"/>
      <c r="UGR23" s="156"/>
      <c r="UGS23" s="143"/>
      <c r="UGT23" s="156"/>
      <c r="UGU23" s="143"/>
      <c r="UGV23" s="156"/>
      <c r="UGW23" s="143"/>
      <c r="UGX23" s="156"/>
      <c r="UGY23" s="143"/>
      <c r="UGZ23" s="156"/>
      <c r="UHA23" s="143"/>
      <c r="UHB23" s="156"/>
      <c r="UHC23" s="143"/>
      <c r="UHD23" s="156"/>
      <c r="UHE23" s="143"/>
      <c r="UHF23" s="156"/>
      <c r="UHG23" s="143"/>
      <c r="UHH23" s="156"/>
      <c r="UHI23" s="143"/>
      <c r="UHJ23" s="156"/>
      <c r="UHK23" s="143"/>
      <c r="UHL23" s="156"/>
      <c r="UHM23" s="143"/>
      <c r="UHN23" s="156"/>
      <c r="UHO23" s="143"/>
      <c r="UHP23" s="156"/>
      <c r="UHQ23" s="143"/>
      <c r="UHR23" s="156"/>
      <c r="UHS23" s="143"/>
      <c r="UHT23" s="156"/>
      <c r="UHU23" s="143"/>
      <c r="UHV23" s="156"/>
      <c r="UHW23" s="143"/>
      <c r="UHX23" s="156"/>
      <c r="UHY23" s="143"/>
      <c r="UHZ23" s="156"/>
      <c r="UIA23" s="143"/>
      <c r="UIB23" s="156"/>
      <c r="UIC23" s="143"/>
      <c r="UID23" s="156"/>
      <c r="UIE23" s="143"/>
      <c r="UIF23" s="156"/>
      <c r="UIG23" s="143"/>
      <c r="UIH23" s="156"/>
      <c r="UII23" s="143"/>
      <c r="UIJ23" s="156"/>
      <c r="UIK23" s="143"/>
      <c r="UIL23" s="156"/>
      <c r="UIM23" s="143"/>
      <c r="UIN23" s="156"/>
      <c r="UIO23" s="143"/>
      <c r="UIP23" s="156"/>
      <c r="UIQ23" s="143"/>
      <c r="UIR23" s="156"/>
      <c r="UIS23" s="143"/>
      <c r="UIT23" s="156"/>
      <c r="UIU23" s="143"/>
      <c r="UIV23" s="156"/>
      <c r="UIW23" s="143"/>
      <c r="UIX23" s="156"/>
      <c r="UIY23" s="143"/>
      <c r="UIZ23" s="156"/>
      <c r="UJA23" s="143"/>
      <c r="UJB23" s="156"/>
      <c r="UJC23" s="143"/>
      <c r="UJD23" s="156"/>
      <c r="UJE23" s="143"/>
      <c r="UJF23" s="156"/>
      <c r="UJG23" s="143"/>
      <c r="UJH23" s="156"/>
      <c r="UJI23" s="143"/>
      <c r="UJJ23" s="156"/>
      <c r="UJK23" s="143"/>
      <c r="UJL23" s="156"/>
      <c r="UJM23" s="143"/>
      <c r="UJN23" s="156"/>
      <c r="UJO23" s="143"/>
      <c r="UJP23" s="156"/>
      <c r="UJQ23" s="143"/>
      <c r="UJR23" s="156"/>
      <c r="UJS23" s="143"/>
      <c r="UJT23" s="156"/>
      <c r="UJU23" s="143"/>
      <c r="UJV23" s="156"/>
      <c r="UJW23" s="143"/>
      <c r="UJX23" s="156"/>
      <c r="UJY23" s="143"/>
      <c r="UJZ23" s="156"/>
      <c r="UKA23" s="143"/>
      <c r="UKB23" s="156"/>
      <c r="UKC23" s="143"/>
      <c r="UKD23" s="156"/>
      <c r="UKE23" s="143"/>
      <c r="UKF23" s="156"/>
      <c r="UKG23" s="143"/>
      <c r="UKH23" s="156"/>
      <c r="UKI23" s="143"/>
      <c r="UKJ23" s="156"/>
      <c r="UKK23" s="143"/>
      <c r="UKL23" s="156"/>
      <c r="UKM23" s="143"/>
      <c r="UKN23" s="156"/>
      <c r="UKO23" s="143"/>
      <c r="UKP23" s="156"/>
      <c r="UKQ23" s="143"/>
      <c r="UKR23" s="156"/>
      <c r="UKS23" s="143"/>
      <c r="UKT23" s="156"/>
      <c r="UKU23" s="143"/>
      <c r="UKV23" s="156"/>
      <c r="UKW23" s="143"/>
      <c r="UKX23" s="156"/>
      <c r="UKY23" s="143"/>
      <c r="UKZ23" s="156"/>
      <c r="ULA23" s="143"/>
      <c r="ULB23" s="156"/>
      <c r="ULC23" s="143"/>
      <c r="ULD23" s="156"/>
      <c r="ULE23" s="143"/>
      <c r="ULF23" s="156"/>
      <c r="ULG23" s="143"/>
      <c r="ULH23" s="156"/>
      <c r="ULI23" s="143"/>
      <c r="ULJ23" s="156"/>
      <c r="ULK23" s="143"/>
      <c r="ULL23" s="156"/>
      <c r="ULM23" s="143"/>
      <c r="ULN23" s="156"/>
      <c r="ULO23" s="143"/>
      <c r="ULP23" s="156"/>
      <c r="ULQ23" s="143"/>
      <c r="ULR23" s="156"/>
      <c r="ULS23" s="143"/>
      <c r="ULT23" s="156"/>
      <c r="ULU23" s="143"/>
      <c r="ULV23" s="156"/>
      <c r="ULW23" s="143"/>
      <c r="ULX23" s="156"/>
      <c r="ULY23" s="143"/>
      <c r="ULZ23" s="156"/>
      <c r="UMA23" s="143"/>
      <c r="UMB23" s="156"/>
      <c r="UMC23" s="143"/>
      <c r="UMD23" s="156"/>
      <c r="UME23" s="143"/>
      <c r="UMF23" s="156"/>
      <c r="UMG23" s="143"/>
      <c r="UMH23" s="156"/>
      <c r="UMI23" s="143"/>
      <c r="UMJ23" s="156"/>
      <c r="UMK23" s="143"/>
      <c r="UML23" s="156"/>
      <c r="UMM23" s="143"/>
      <c r="UMN23" s="156"/>
      <c r="UMO23" s="143"/>
      <c r="UMP23" s="156"/>
      <c r="UMQ23" s="143"/>
      <c r="UMR23" s="156"/>
      <c r="UMS23" s="143"/>
      <c r="UMT23" s="156"/>
      <c r="UMU23" s="143"/>
      <c r="UMV23" s="156"/>
      <c r="UMW23" s="143"/>
      <c r="UMX23" s="156"/>
      <c r="UMY23" s="143"/>
      <c r="UMZ23" s="156"/>
      <c r="UNA23" s="143"/>
      <c r="UNB23" s="156"/>
      <c r="UNC23" s="143"/>
      <c r="UND23" s="156"/>
      <c r="UNE23" s="143"/>
      <c r="UNF23" s="156"/>
      <c r="UNG23" s="143"/>
      <c r="UNH23" s="156"/>
      <c r="UNI23" s="143"/>
      <c r="UNJ23" s="156"/>
      <c r="UNK23" s="143"/>
      <c r="UNL23" s="156"/>
      <c r="UNM23" s="143"/>
      <c r="UNN23" s="156"/>
      <c r="UNO23" s="143"/>
      <c r="UNP23" s="156"/>
      <c r="UNQ23" s="143"/>
      <c r="UNR23" s="156"/>
      <c r="UNS23" s="143"/>
      <c r="UNT23" s="156"/>
      <c r="UNU23" s="143"/>
      <c r="UNV23" s="156"/>
      <c r="UNW23" s="143"/>
      <c r="UNX23" s="156"/>
      <c r="UNY23" s="143"/>
      <c r="UNZ23" s="156"/>
      <c r="UOA23" s="143"/>
      <c r="UOB23" s="156"/>
      <c r="UOC23" s="143"/>
      <c r="UOD23" s="156"/>
      <c r="UOE23" s="143"/>
      <c r="UOF23" s="156"/>
      <c r="UOG23" s="143"/>
      <c r="UOH23" s="156"/>
      <c r="UOI23" s="143"/>
      <c r="UOJ23" s="156"/>
      <c r="UOK23" s="143"/>
      <c r="UOL23" s="156"/>
      <c r="UOM23" s="143"/>
      <c r="UON23" s="156"/>
      <c r="UOO23" s="143"/>
      <c r="UOP23" s="156"/>
      <c r="UOQ23" s="143"/>
      <c r="UOR23" s="156"/>
      <c r="UOS23" s="143"/>
      <c r="UOT23" s="156"/>
      <c r="UOU23" s="143"/>
      <c r="UOV23" s="156"/>
      <c r="UOW23" s="143"/>
      <c r="UOX23" s="156"/>
      <c r="UOY23" s="143"/>
      <c r="UOZ23" s="156"/>
      <c r="UPA23" s="143"/>
      <c r="UPB23" s="156"/>
      <c r="UPC23" s="143"/>
      <c r="UPD23" s="156"/>
      <c r="UPE23" s="143"/>
      <c r="UPF23" s="156"/>
      <c r="UPG23" s="143"/>
      <c r="UPH23" s="156"/>
      <c r="UPI23" s="143"/>
      <c r="UPJ23" s="156"/>
      <c r="UPK23" s="143"/>
      <c r="UPL23" s="156"/>
      <c r="UPM23" s="143"/>
      <c r="UPN23" s="156"/>
      <c r="UPO23" s="143"/>
      <c r="UPP23" s="156"/>
      <c r="UPQ23" s="143"/>
      <c r="UPR23" s="156"/>
      <c r="UPS23" s="143"/>
      <c r="UPT23" s="156"/>
      <c r="UPU23" s="143"/>
      <c r="UPV23" s="156"/>
      <c r="UPW23" s="143"/>
      <c r="UPX23" s="156"/>
      <c r="UPY23" s="143"/>
      <c r="UPZ23" s="156"/>
      <c r="UQA23" s="143"/>
      <c r="UQB23" s="156"/>
      <c r="UQC23" s="143"/>
      <c r="UQD23" s="156"/>
      <c r="UQE23" s="143"/>
      <c r="UQF23" s="156"/>
      <c r="UQG23" s="143"/>
      <c r="UQH23" s="156"/>
      <c r="UQI23" s="143"/>
      <c r="UQJ23" s="156"/>
      <c r="UQK23" s="143"/>
      <c r="UQL23" s="156"/>
      <c r="UQM23" s="143"/>
      <c r="UQN23" s="156"/>
      <c r="UQO23" s="143"/>
      <c r="UQP23" s="156"/>
      <c r="UQQ23" s="143"/>
      <c r="UQR23" s="156"/>
      <c r="UQS23" s="143"/>
      <c r="UQT23" s="156"/>
      <c r="UQU23" s="143"/>
      <c r="UQV23" s="156"/>
      <c r="UQW23" s="143"/>
      <c r="UQX23" s="156"/>
      <c r="UQY23" s="143"/>
      <c r="UQZ23" s="156"/>
      <c r="URA23" s="143"/>
      <c r="URB23" s="156"/>
      <c r="URC23" s="143"/>
      <c r="URD23" s="156"/>
      <c r="URE23" s="143"/>
      <c r="URF23" s="156"/>
      <c r="URG23" s="143"/>
      <c r="URH23" s="156"/>
      <c r="URI23" s="143"/>
      <c r="URJ23" s="156"/>
      <c r="URK23" s="143"/>
      <c r="URL23" s="156"/>
      <c r="URM23" s="143"/>
      <c r="URN23" s="156"/>
      <c r="URO23" s="143"/>
      <c r="URP23" s="156"/>
      <c r="URQ23" s="143"/>
      <c r="URR23" s="156"/>
      <c r="URS23" s="143"/>
      <c r="URT23" s="156"/>
      <c r="URU23" s="143"/>
      <c r="URV23" s="156"/>
      <c r="URW23" s="143"/>
      <c r="URX23" s="156"/>
      <c r="URY23" s="143"/>
      <c r="URZ23" s="156"/>
      <c r="USA23" s="143"/>
      <c r="USB23" s="156"/>
      <c r="USC23" s="143"/>
      <c r="USD23" s="156"/>
      <c r="USE23" s="143"/>
      <c r="USF23" s="156"/>
      <c r="USG23" s="143"/>
      <c r="USH23" s="156"/>
      <c r="USI23" s="143"/>
      <c r="USJ23" s="156"/>
      <c r="USK23" s="143"/>
      <c r="USL23" s="156"/>
      <c r="USM23" s="143"/>
      <c r="USN23" s="156"/>
      <c r="USO23" s="143"/>
      <c r="USP23" s="156"/>
      <c r="USQ23" s="143"/>
      <c r="USR23" s="156"/>
      <c r="USS23" s="143"/>
      <c r="UST23" s="156"/>
      <c r="USU23" s="143"/>
      <c r="USV23" s="156"/>
      <c r="USW23" s="143"/>
      <c r="USX23" s="156"/>
      <c r="USY23" s="143"/>
      <c r="USZ23" s="156"/>
      <c r="UTA23" s="143"/>
      <c r="UTB23" s="156"/>
      <c r="UTC23" s="143"/>
      <c r="UTD23" s="156"/>
      <c r="UTE23" s="143"/>
      <c r="UTF23" s="156"/>
      <c r="UTG23" s="143"/>
      <c r="UTH23" s="156"/>
      <c r="UTI23" s="143"/>
      <c r="UTJ23" s="156"/>
      <c r="UTK23" s="143"/>
      <c r="UTL23" s="156"/>
      <c r="UTM23" s="143"/>
      <c r="UTN23" s="156"/>
      <c r="UTO23" s="143"/>
      <c r="UTP23" s="156"/>
      <c r="UTQ23" s="143"/>
      <c r="UTR23" s="156"/>
      <c r="UTS23" s="143"/>
      <c r="UTT23" s="156"/>
      <c r="UTU23" s="143"/>
      <c r="UTV23" s="156"/>
      <c r="UTW23" s="143"/>
      <c r="UTX23" s="156"/>
      <c r="UTY23" s="143"/>
      <c r="UTZ23" s="156"/>
      <c r="UUA23" s="143"/>
      <c r="UUB23" s="156"/>
      <c r="UUC23" s="143"/>
      <c r="UUD23" s="156"/>
      <c r="UUE23" s="143"/>
      <c r="UUF23" s="156"/>
      <c r="UUG23" s="143"/>
      <c r="UUH23" s="156"/>
      <c r="UUI23" s="143"/>
      <c r="UUJ23" s="156"/>
      <c r="UUK23" s="143"/>
      <c r="UUL23" s="156"/>
      <c r="UUM23" s="143"/>
      <c r="UUN23" s="156"/>
      <c r="UUO23" s="143"/>
      <c r="UUP23" s="156"/>
      <c r="UUQ23" s="143"/>
      <c r="UUR23" s="156"/>
      <c r="UUS23" s="143"/>
      <c r="UUT23" s="156"/>
      <c r="UUU23" s="143"/>
      <c r="UUV23" s="156"/>
      <c r="UUW23" s="143"/>
      <c r="UUX23" s="156"/>
      <c r="UUY23" s="143"/>
      <c r="UUZ23" s="156"/>
      <c r="UVA23" s="143"/>
      <c r="UVB23" s="156"/>
      <c r="UVC23" s="143"/>
      <c r="UVD23" s="156"/>
      <c r="UVE23" s="143"/>
      <c r="UVF23" s="156"/>
      <c r="UVG23" s="143"/>
      <c r="UVH23" s="156"/>
      <c r="UVI23" s="143"/>
      <c r="UVJ23" s="156"/>
      <c r="UVK23" s="143"/>
      <c r="UVL23" s="156"/>
      <c r="UVM23" s="143"/>
      <c r="UVN23" s="156"/>
      <c r="UVO23" s="143"/>
      <c r="UVP23" s="156"/>
      <c r="UVQ23" s="143"/>
      <c r="UVR23" s="156"/>
      <c r="UVS23" s="143"/>
      <c r="UVT23" s="156"/>
      <c r="UVU23" s="143"/>
      <c r="UVV23" s="156"/>
      <c r="UVW23" s="143"/>
      <c r="UVX23" s="156"/>
      <c r="UVY23" s="143"/>
      <c r="UVZ23" s="156"/>
      <c r="UWA23" s="143"/>
      <c r="UWB23" s="156"/>
      <c r="UWC23" s="143"/>
      <c r="UWD23" s="156"/>
      <c r="UWE23" s="143"/>
      <c r="UWF23" s="156"/>
      <c r="UWG23" s="143"/>
      <c r="UWH23" s="156"/>
      <c r="UWI23" s="143"/>
      <c r="UWJ23" s="156"/>
      <c r="UWK23" s="143"/>
      <c r="UWL23" s="156"/>
      <c r="UWM23" s="143"/>
      <c r="UWN23" s="156"/>
      <c r="UWO23" s="143"/>
      <c r="UWP23" s="156"/>
      <c r="UWQ23" s="143"/>
      <c r="UWR23" s="156"/>
      <c r="UWS23" s="143"/>
      <c r="UWT23" s="156"/>
      <c r="UWU23" s="143"/>
      <c r="UWV23" s="156"/>
      <c r="UWW23" s="143"/>
      <c r="UWX23" s="156"/>
      <c r="UWY23" s="143"/>
      <c r="UWZ23" s="156"/>
      <c r="UXA23" s="143"/>
      <c r="UXB23" s="156"/>
      <c r="UXC23" s="143"/>
      <c r="UXD23" s="156"/>
      <c r="UXE23" s="143"/>
      <c r="UXF23" s="156"/>
      <c r="UXG23" s="143"/>
      <c r="UXH23" s="156"/>
      <c r="UXI23" s="143"/>
      <c r="UXJ23" s="156"/>
      <c r="UXK23" s="143"/>
      <c r="UXL23" s="156"/>
      <c r="UXM23" s="143"/>
      <c r="UXN23" s="156"/>
      <c r="UXO23" s="143"/>
      <c r="UXP23" s="156"/>
      <c r="UXQ23" s="143"/>
      <c r="UXR23" s="156"/>
      <c r="UXS23" s="143"/>
      <c r="UXT23" s="156"/>
      <c r="UXU23" s="143"/>
      <c r="UXV23" s="156"/>
      <c r="UXW23" s="143"/>
      <c r="UXX23" s="156"/>
      <c r="UXY23" s="143"/>
      <c r="UXZ23" s="156"/>
      <c r="UYA23" s="143"/>
      <c r="UYB23" s="156"/>
      <c r="UYC23" s="143"/>
      <c r="UYD23" s="156"/>
      <c r="UYE23" s="143"/>
      <c r="UYF23" s="156"/>
      <c r="UYG23" s="143"/>
      <c r="UYH23" s="156"/>
      <c r="UYI23" s="143"/>
      <c r="UYJ23" s="156"/>
      <c r="UYK23" s="143"/>
      <c r="UYL23" s="156"/>
      <c r="UYM23" s="143"/>
      <c r="UYN23" s="156"/>
      <c r="UYO23" s="143"/>
      <c r="UYP23" s="156"/>
      <c r="UYQ23" s="143"/>
      <c r="UYR23" s="156"/>
      <c r="UYS23" s="143"/>
      <c r="UYT23" s="156"/>
      <c r="UYU23" s="143"/>
      <c r="UYV23" s="156"/>
      <c r="UYW23" s="143"/>
      <c r="UYX23" s="156"/>
      <c r="UYY23" s="143"/>
      <c r="UYZ23" s="156"/>
      <c r="UZA23" s="143"/>
      <c r="UZB23" s="156"/>
      <c r="UZC23" s="143"/>
      <c r="UZD23" s="156"/>
      <c r="UZE23" s="143"/>
      <c r="UZF23" s="156"/>
      <c r="UZG23" s="143"/>
      <c r="UZH23" s="156"/>
      <c r="UZI23" s="143"/>
      <c r="UZJ23" s="156"/>
      <c r="UZK23" s="143"/>
      <c r="UZL23" s="156"/>
      <c r="UZM23" s="143"/>
      <c r="UZN23" s="156"/>
      <c r="UZO23" s="143"/>
      <c r="UZP23" s="156"/>
      <c r="UZQ23" s="143"/>
      <c r="UZR23" s="156"/>
      <c r="UZS23" s="143"/>
      <c r="UZT23" s="156"/>
      <c r="UZU23" s="143"/>
      <c r="UZV23" s="156"/>
      <c r="UZW23" s="143"/>
      <c r="UZX23" s="156"/>
      <c r="UZY23" s="143"/>
      <c r="UZZ23" s="156"/>
      <c r="VAA23" s="143"/>
      <c r="VAB23" s="156"/>
      <c r="VAC23" s="143"/>
      <c r="VAD23" s="156"/>
      <c r="VAE23" s="143"/>
      <c r="VAF23" s="156"/>
      <c r="VAG23" s="143"/>
      <c r="VAH23" s="156"/>
      <c r="VAI23" s="143"/>
      <c r="VAJ23" s="156"/>
      <c r="VAK23" s="143"/>
      <c r="VAL23" s="156"/>
      <c r="VAM23" s="143"/>
      <c r="VAN23" s="156"/>
      <c r="VAO23" s="143"/>
      <c r="VAP23" s="156"/>
      <c r="VAQ23" s="143"/>
      <c r="VAR23" s="156"/>
      <c r="VAS23" s="143"/>
      <c r="VAT23" s="156"/>
      <c r="VAU23" s="143"/>
      <c r="VAV23" s="156"/>
      <c r="VAW23" s="143"/>
      <c r="VAX23" s="156"/>
      <c r="VAY23" s="143"/>
      <c r="VAZ23" s="156"/>
      <c r="VBA23" s="143"/>
      <c r="VBB23" s="156"/>
      <c r="VBC23" s="143"/>
      <c r="VBD23" s="156"/>
      <c r="VBE23" s="143"/>
      <c r="VBF23" s="156"/>
      <c r="VBG23" s="143"/>
      <c r="VBH23" s="156"/>
      <c r="VBI23" s="143"/>
      <c r="VBJ23" s="156"/>
      <c r="VBK23" s="143"/>
      <c r="VBL23" s="156"/>
      <c r="VBM23" s="143"/>
      <c r="VBN23" s="156"/>
      <c r="VBO23" s="143"/>
      <c r="VBP23" s="156"/>
      <c r="VBQ23" s="143"/>
      <c r="VBR23" s="156"/>
      <c r="VBS23" s="143"/>
      <c r="VBT23" s="156"/>
      <c r="VBU23" s="143"/>
      <c r="VBV23" s="156"/>
      <c r="VBW23" s="143"/>
      <c r="VBX23" s="156"/>
      <c r="VBY23" s="143"/>
      <c r="VBZ23" s="156"/>
      <c r="VCA23" s="143"/>
      <c r="VCB23" s="156"/>
      <c r="VCC23" s="143"/>
      <c r="VCD23" s="156"/>
      <c r="VCE23" s="143"/>
      <c r="VCF23" s="156"/>
      <c r="VCG23" s="143"/>
      <c r="VCH23" s="156"/>
      <c r="VCI23" s="143"/>
      <c r="VCJ23" s="156"/>
      <c r="VCK23" s="143"/>
      <c r="VCL23" s="156"/>
      <c r="VCM23" s="143"/>
      <c r="VCN23" s="156"/>
      <c r="VCO23" s="143"/>
      <c r="VCP23" s="156"/>
      <c r="VCQ23" s="143"/>
      <c r="VCR23" s="156"/>
      <c r="VCS23" s="143"/>
      <c r="VCT23" s="156"/>
      <c r="VCU23" s="143"/>
      <c r="VCV23" s="156"/>
      <c r="VCW23" s="143"/>
      <c r="VCX23" s="156"/>
      <c r="VCY23" s="143"/>
      <c r="VCZ23" s="156"/>
      <c r="VDA23" s="143"/>
      <c r="VDB23" s="156"/>
      <c r="VDC23" s="143"/>
      <c r="VDD23" s="156"/>
      <c r="VDE23" s="143"/>
      <c r="VDF23" s="156"/>
      <c r="VDG23" s="143"/>
      <c r="VDH23" s="156"/>
      <c r="VDI23" s="143"/>
      <c r="VDJ23" s="156"/>
      <c r="VDK23" s="143"/>
      <c r="VDL23" s="156"/>
      <c r="VDM23" s="143"/>
      <c r="VDN23" s="156"/>
      <c r="VDO23" s="143"/>
      <c r="VDP23" s="156"/>
      <c r="VDQ23" s="143"/>
      <c r="VDR23" s="156"/>
      <c r="VDS23" s="143"/>
      <c r="VDT23" s="156"/>
      <c r="VDU23" s="143"/>
      <c r="VDV23" s="156"/>
      <c r="VDW23" s="143"/>
      <c r="VDX23" s="156"/>
      <c r="VDY23" s="143"/>
      <c r="VDZ23" s="156"/>
      <c r="VEA23" s="143"/>
      <c r="VEB23" s="156"/>
      <c r="VEC23" s="143"/>
      <c r="VED23" s="156"/>
      <c r="VEE23" s="143"/>
      <c r="VEF23" s="156"/>
      <c r="VEG23" s="143"/>
      <c r="VEH23" s="156"/>
      <c r="VEI23" s="143"/>
      <c r="VEJ23" s="156"/>
      <c r="VEK23" s="143"/>
      <c r="VEL23" s="156"/>
      <c r="VEM23" s="143"/>
      <c r="VEN23" s="156"/>
      <c r="VEO23" s="143"/>
      <c r="VEP23" s="156"/>
      <c r="VEQ23" s="143"/>
      <c r="VER23" s="156"/>
      <c r="VES23" s="143"/>
      <c r="VET23" s="156"/>
      <c r="VEU23" s="143"/>
      <c r="VEV23" s="156"/>
      <c r="VEW23" s="143"/>
      <c r="VEX23" s="156"/>
      <c r="VEY23" s="143"/>
      <c r="VEZ23" s="156"/>
      <c r="VFA23" s="143"/>
      <c r="VFB23" s="156"/>
      <c r="VFC23" s="143"/>
      <c r="VFD23" s="156"/>
      <c r="VFE23" s="143"/>
      <c r="VFF23" s="156"/>
      <c r="VFG23" s="143"/>
      <c r="VFH23" s="156"/>
      <c r="VFI23" s="143"/>
      <c r="VFJ23" s="156"/>
      <c r="VFK23" s="143"/>
      <c r="VFL23" s="156"/>
      <c r="VFM23" s="143"/>
      <c r="VFN23" s="156"/>
      <c r="VFO23" s="143"/>
      <c r="VFP23" s="156"/>
      <c r="VFQ23" s="143"/>
      <c r="VFR23" s="156"/>
      <c r="VFS23" s="143"/>
      <c r="VFT23" s="156"/>
      <c r="VFU23" s="143"/>
      <c r="VFV23" s="156"/>
      <c r="VFW23" s="143"/>
      <c r="VFX23" s="156"/>
      <c r="VFY23" s="143"/>
      <c r="VFZ23" s="156"/>
      <c r="VGA23" s="143"/>
      <c r="VGB23" s="156"/>
      <c r="VGC23" s="143"/>
      <c r="VGD23" s="156"/>
      <c r="VGE23" s="143"/>
      <c r="VGF23" s="156"/>
      <c r="VGG23" s="143"/>
      <c r="VGH23" s="156"/>
      <c r="VGI23" s="143"/>
      <c r="VGJ23" s="156"/>
      <c r="VGK23" s="143"/>
      <c r="VGL23" s="156"/>
      <c r="VGM23" s="143"/>
      <c r="VGN23" s="156"/>
      <c r="VGO23" s="143"/>
      <c r="VGP23" s="156"/>
      <c r="VGQ23" s="143"/>
      <c r="VGR23" s="156"/>
      <c r="VGS23" s="143"/>
      <c r="VGT23" s="156"/>
      <c r="VGU23" s="143"/>
      <c r="VGV23" s="156"/>
      <c r="VGW23" s="143"/>
      <c r="VGX23" s="156"/>
      <c r="VGY23" s="143"/>
      <c r="VGZ23" s="156"/>
      <c r="VHA23" s="143"/>
      <c r="VHB23" s="156"/>
      <c r="VHC23" s="143"/>
      <c r="VHD23" s="156"/>
      <c r="VHE23" s="143"/>
      <c r="VHF23" s="156"/>
      <c r="VHG23" s="143"/>
      <c r="VHH23" s="156"/>
      <c r="VHI23" s="143"/>
      <c r="VHJ23" s="156"/>
      <c r="VHK23" s="143"/>
      <c r="VHL23" s="156"/>
      <c r="VHM23" s="143"/>
      <c r="VHN23" s="156"/>
      <c r="VHO23" s="143"/>
      <c r="VHP23" s="156"/>
      <c r="VHQ23" s="143"/>
      <c r="VHR23" s="156"/>
      <c r="VHS23" s="143"/>
      <c r="VHT23" s="156"/>
      <c r="VHU23" s="143"/>
      <c r="VHV23" s="156"/>
      <c r="VHW23" s="143"/>
      <c r="VHX23" s="156"/>
      <c r="VHY23" s="143"/>
      <c r="VHZ23" s="156"/>
      <c r="VIA23" s="143"/>
      <c r="VIB23" s="156"/>
      <c r="VIC23" s="143"/>
      <c r="VID23" s="156"/>
      <c r="VIE23" s="143"/>
      <c r="VIF23" s="156"/>
      <c r="VIG23" s="143"/>
      <c r="VIH23" s="156"/>
      <c r="VII23" s="143"/>
      <c r="VIJ23" s="156"/>
      <c r="VIK23" s="143"/>
      <c r="VIL23" s="156"/>
      <c r="VIM23" s="143"/>
      <c r="VIN23" s="156"/>
      <c r="VIO23" s="143"/>
      <c r="VIP23" s="156"/>
      <c r="VIQ23" s="143"/>
      <c r="VIR23" s="156"/>
      <c r="VIS23" s="143"/>
      <c r="VIT23" s="156"/>
      <c r="VIU23" s="143"/>
      <c r="VIV23" s="156"/>
      <c r="VIW23" s="143"/>
      <c r="VIX23" s="156"/>
      <c r="VIY23" s="143"/>
      <c r="VIZ23" s="156"/>
      <c r="VJA23" s="143"/>
      <c r="VJB23" s="156"/>
      <c r="VJC23" s="143"/>
      <c r="VJD23" s="156"/>
      <c r="VJE23" s="143"/>
      <c r="VJF23" s="156"/>
      <c r="VJG23" s="143"/>
      <c r="VJH23" s="156"/>
      <c r="VJI23" s="143"/>
      <c r="VJJ23" s="156"/>
      <c r="VJK23" s="143"/>
      <c r="VJL23" s="156"/>
      <c r="VJM23" s="143"/>
      <c r="VJN23" s="156"/>
      <c r="VJO23" s="143"/>
      <c r="VJP23" s="156"/>
      <c r="VJQ23" s="143"/>
      <c r="VJR23" s="156"/>
      <c r="VJS23" s="143"/>
      <c r="VJT23" s="156"/>
      <c r="VJU23" s="143"/>
      <c r="VJV23" s="156"/>
      <c r="VJW23" s="143"/>
      <c r="VJX23" s="156"/>
      <c r="VJY23" s="143"/>
      <c r="VJZ23" s="156"/>
      <c r="VKA23" s="143"/>
      <c r="VKB23" s="156"/>
      <c r="VKC23" s="143"/>
      <c r="VKD23" s="156"/>
      <c r="VKE23" s="143"/>
      <c r="VKF23" s="156"/>
      <c r="VKG23" s="143"/>
      <c r="VKH23" s="156"/>
      <c r="VKI23" s="143"/>
      <c r="VKJ23" s="156"/>
      <c r="VKK23" s="143"/>
      <c r="VKL23" s="156"/>
      <c r="VKM23" s="143"/>
      <c r="VKN23" s="156"/>
      <c r="VKO23" s="143"/>
      <c r="VKP23" s="156"/>
      <c r="VKQ23" s="143"/>
      <c r="VKR23" s="156"/>
      <c r="VKS23" s="143"/>
      <c r="VKT23" s="156"/>
      <c r="VKU23" s="143"/>
      <c r="VKV23" s="156"/>
      <c r="VKW23" s="143"/>
      <c r="VKX23" s="156"/>
      <c r="VKY23" s="143"/>
      <c r="VKZ23" s="156"/>
      <c r="VLA23" s="143"/>
      <c r="VLB23" s="156"/>
      <c r="VLC23" s="143"/>
      <c r="VLD23" s="156"/>
      <c r="VLE23" s="143"/>
      <c r="VLF23" s="156"/>
      <c r="VLG23" s="143"/>
      <c r="VLH23" s="156"/>
      <c r="VLI23" s="143"/>
      <c r="VLJ23" s="156"/>
      <c r="VLK23" s="143"/>
      <c r="VLL23" s="156"/>
      <c r="VLM23" s="143"/>
      <c r="VLN23" s="156"/>
      <c r="VLO23" s="143"/>
      <c r="VLP23" s="156"/>
      <c r="VLQ23" s="143"/>
      <c r="VLR23" s="156"/>
      <c r="VLS23" s="143"/>
      <c r="VLT23" s="156"/>
      <c r="VLU23" s="143"/>
      <c r="VLV23" s="156"/>
      <c r="VLW23" s="143"/>
      <c r="VLX23" s="156"/>
      <c r="VLY23" s="143"/>
      <c r="VLZ23" s="156"/>
      <c r="VMA23" s="143"/>
      <c r="VMB23" s="156"/>
      <c r="VMC23" s="143"/>
      <c r="VMD23" s="156"/>
      <c r="VME23" s="143"/>
      <c r="VMF23" s="156"/>
      <c r="VMG23" s="143"/>
      <c r="VMH23" s="156"/>
      <c r="VMI23" s="143"/>
      <c r="VMJ23" s="156"/>
      <c r="VMK23" s="143"/>
      <c r="VML23" s="156"/>
      <c r="VMM23" s="143"/>
      <c r="VMN23" s="156"/>
      <c r="VMO23" s="143"/>
      <c r="VMP23" s="156"/>
      <c r="VMQ23" s="143"/>
      <c r="VMR23" s="156"/>
      <c r="VMS23" s="143"/>
      <c r="VMT23" s="156"/>
      <c r="VMU23" s="143"/>
      <c r="VMV23" s="156"/>
      <c r="VMW23" s="143"/>
      <c r="VMX23" s="156"/>
      <c r="VMY23" s="143"/>
      <c r="VMZ23" s="156"/>
      <c r="VNA23" s="143"/>
      <c r="VNB23" s="156"/>
      <c r="VNC23" s="143"/>
      <c r="VND23" s="156"/>
      <c r="VNE23" s="143"/>
      <c r="VNF23" s="156"/>
      <c r="VNG23" s="143"/>
      <c r="VNH23" s="156"/>
      <c r="VNI23" s="143"/>
      <c r="VNJ23" s="156"/>
      <c r="VNK23" s="143"/>
      <c r="VNL23" s="156"/>
      <c r="VNM23" s="143"/>
      <c r="VNN23" s="156"/>
      <c r="VNO23" s="143"/>
      <c r="VNP23" s="156"/>
      <c r="VNQ23" s="143"/>
      <c r="VNR23" s="156"/>
      <c r="VNS23" s="143"/>
      <c r="VNT23" s="156"/>
      <c r="VNU23" s="143"/>
      <c r="VNV23" s="156"/>
      <c r="VNW23" s="143"/>
      <c r="VNX23" s="156"/>
      <c r="VNY23" s="143"/>
      <c r="VNZ23" s="156"/>
      <c r="VOA23" s="143"/>
      <c r="VOB23" s="156"/>
      <c r="VOC23" s="143"/>
      <c r="VOD23" s="156"/>
      <c r="VOE23" s="143"/>
      <c r="VOF23" s="156"/>
      <c r="VOG23" s="143"/>
      <c r="VOH23" s="156"/>
      <c r="VOI23" s="143"/>
      <c r="VOJ23" s="156"/>
      <c r="VOK23" s="143"/>
      <c r="VOL23" s="156"/>
      <c r="VOM23" s="143"/>
      <c r="VON23" s="156"/>
      <c r="VOO23" s="143"/>
      <c r="VOP23" s="156"/>
      <c r="VOQ23" s="143"/>
      <c r="VOR23" s="156"/>
      <c r="VOS23" s="143"/>
      <c r="VOT23" s="156"/>
      <c r="VOU23" s="143"/>
      <c r="VOV23" s="156"/>
      <c r="VOW23" s="143"/>
      <c r="VOX23" s="156"/>
      <c r="VOY23" s="143"/>
      <c r="VOZ23" s="156"/>
      <c r="VPA23" s="143"/>
      <c r="VPB23" s="156"/>
      <c r="VPC23" s="143"/>
      <c r="VPD23" s="156"/>
      <c r="VPE23" s="143"/>
      <c r="VPF23" s="156"/>
      <c r="VPG23" s="143"/>
      <c r="VPH23" s="156"/>
      <c r="VPI23" s="143"/>
      <c r="VPJ23" s="156"/>
      <c r="VPK23" s="143"/>
      <c r="VPL23" s="156"/>
      <c r="VPM23" s="143"/>
      <c r="VPN23" s="156"/>
      <c r="VPO23" s="143"/>
      <c r="VPP23" s="156"/>
      <c r="VPQ23" s="143"/>
      <c r="VPR23" s="156"/>
      <c r="VPS23" s="143"/>
      <c r="VPT23" s="156"/>
      <c r="VPU23" s="143"/>
      <c r="VPV23" s="156"/>
      <c r="VPW23" s="143"/>
      <c r="VPX23" s="156"/>
      <c r="VPY23" s="143"/>
      <c r="VPZ23" s="156"/>
      <c r="VQA23" s="143"/>
      <c r="VQB23" s="156"/>
      <c r="VQC23" s="143"/>
      <c r="VQD23" s="156"/>
      <c r="VQE23" s="143"/>
      <c r="VQF23" s="156"/>
      <c r="VQG23" s="143"/>
      <c r="VQH23" s="156"/>
      <c r="VQI23" s="143"/>
      <c r="VQJ23" s="156"/>
      <c r="VQK23" s="143"/>
      <c r="VQL23" s="156"/>
      <c r="VQM23" s="143"/>
      <c r="VQN23" s="156"/>
      <c r="VQO23" s="143"/>
      <c r="VQP23" s="156"/>
      <c r="VQQ23" s="143"/>
      <c r="VQR23" s="156"/>
      <c r="VQS23" s="143"/>
      <c r="VQT23" s="156"/>
      <c r="VQU23" s="143"/>
      <c r="VQV23" s="156"/>
      <c r="VQW23" s="143"/>
      <c r="VQX23" s="156"/>
      <c r="VQY23" s="143"/>
      <c r="VQZ23" s="156"/>
      <c r="VRA23" s="143"/>
      <c r="VRB23" s="156"/>
      <c r="VRC23" s="143"/>
      <c r="VRD23" s="156"/>
      <c r="VRE23" s="143"/>
      <c r="VRF23" s="156"/>
      <c r="VRG23" s="143"/>
      <c r="VRH23" s="156"/>
      <c r="VRI23" s="143"/>
      <c r="VRJ23" s="156"/>
      <c r="VRK23" s="143"/>
      <c r="VRL23" s="156"/>
      <c r="VRM23" s="143"/>
      <c r="VRN23" s="156"/>
      <c r="VRO23" s="143"/>
      <c r="VRP23" s="156"/>
      <c r="VRQ23" s="143"/>
      <c r="VRR23" s="156"/>
      <c r="VRS23" s="143"/>
      <c r="VRT23" s="156"/>
      <c r="VRU23" s="143"/>
      <c r="VRV23" s="156"/>
      <c r="VRW23" s="143"/>
      <c r="VRX23" s="156"/>
      <c r="VRY23" s="143"/>
      <c r="VRZ23" s="156"/>
      <c r="VSA23" s="143"/>
      <c r="VSB23" s="156"/>
      <c r="VSC23" s="143"/>
      <c r="VSD23" s="156"/>
      <c r="VSE23" s="143"/>
      <c r="VSF23" s="156"/>
      <c r="VSG23" s="143"/>
      <c r="VSH23" s="156"/>
      <c r="VSI23" s="143"/>
      <c r="VSJ23" s="156"/>
      <c r="VSK23" s="143"/>
      <c r="VSL23" s="156"/>
      <c r="VSM23" s="143"/>
      <c r="VSN23" s="156"/>
      <c r="VSO23" s="143"/>
      <c r="VSP23" s="156"/>
      <c r="VSQ23" s="143"/>
      <c r="VSR23" s="156"/>
      <c r="VSS23" s="143"/>
      <c r="VST23" s="156"/>
      <c r="VSU23" s="143"/>
      <c r="VSV23" s="156"/>
      <c r="VSW23" s="143"/>
      <c r="VSX23" s="156"/>
      <c r="VSY23" s="143"/>
      <c r="VSZ23" s="156"/>
      <c r="VTA23" s="143"/>
      <c r="VTB23" s="156"/>
      <c r="VTC23" s="143"/>
      <c r="VTD23" s="156"/>
      <c r="VTE23" s="143"/>
      <c r="VTF23" s="156"/>
      <c r="VTG23" s="143"/>
      <c r="VTH23" s="156"/>
      <c r="VTI23" s="143"/>
      <c r="VTJ23" s="156"/>
      <c r="VTK23" s="143"/>
      <c r="VTL23" s="156"/>
      <c r="VTM23" s="143"/>
      <c r="VTN23" s="156"/>
      <c r="VTO23" s="143"/>
      <c r="VTP23" s="156"/>
      <c r="VTQ23" s="143"/>
      <c r="VTR23" s="156"/>
      <c r="VTS23" s="143"/>
      <c r="VTT23" s="156"/>
      <c r="VTU23" s="143"/>
      <c r="VTV23" s="156"/>
      <c r="VTW23" s="143"/>
      <c r="VTX23" s="156"/>
      <c r="VTY23" s="143"/>
      <c r="VTZ23" s="156"/>
      <c r="VUA23" s="143"/>
      <c r="VUB23" s="156"/>
      <c r="VUC23" s="143"/>
      <c r="VUD23" s="156"/>
      <c r="VUE23" s="143"/>
      <c r="VUF23" s="156"/>
      <c r="VUG23" s="143"/>
      <c r="VUH23" s="156"/>
      <c r="VUI23" s="143"/>
      <c r="VUJ23" s="156"/>
      <c r="VUK23" s="143"/>
      <c r="VUL23" s="156"/>
      <c r="VUM23" s="143"/>
      <c r="VUN23" s="156"/>
      <c r="VUO23" s="143"/>
      <c r="VUP23" s="156"/>
      <c r="VUQ23" s="143"/>
      <c r="VUR23" s="156"/>
      <c r="VUS23" s="143"/>
      <c r="VUT23" s="156"/>
      <c r="VUU23" s="143"/>
      <c r="VUV23" s="156"/>
      <c r="VUW23" s="143"/>
      <c r="VUX23" s="156"/>
      <c r="VUY23" s="143"/>
      <c r="VUZ23" s="156"/>
      <c r="VVA23" s="143"/>
      <c r="VVB23" s="156"/>
      <c r="VVC23" s="143"/>
      <c r="VVD23" s="156"/>
      <c r="VVE23" s="143"/>
      <c r="VVF23" s="156"/>
      <c r="VVG23" s="143"/>
      <c r="VVH23" s="156"/>
      <c r="VVI23" s="143"/>
      <c r="VVJ23" s="156"/>
      <c r="VVK23" s="143"/>
      <c r="VVL23" s="156"/>
      <c r="VVM23" s="143"/>
      <c r="VVN23" s="156"/>
      <c r="VVO23" s="143"/>
      <c r="VVP23" s="156"/>
      <c r="VVQ23" s="143"/>
      <c r="VVR23" s="156"/>
      <c r="VVS23" s="143"/>
      <c r="VVT23" s="156"/>
      <c r="VVU23" s="143"/>
      <c r="VVV23" s="156"/>
      <c r="VVW23" s="143"/>
      <c r="VVX23" s="156"/>
      <c r="VVY23" s="143"/>
      <c r="VVZ23" s="156"/>
      <c r="VWA23" s="143"/>
      <c r="VWB23" s="156"/>
      <c r="VWC23" s="143"/>
      <c r="VWD23" s="156"/>
      <c r="VWE23" s="143"/>
      <c r="VWF23" s="156"/>
      <c r="VWG23" s="143"/>
      <c r="VWH23" s="156"/>
      <c r="VWI23" s="143"/>
      <c r="VWJ23" s="156"/>
      <c r="VWK23" s="143"/>
      <c r="VWL23" s="156"/>
      <c r="VWM23" s="143"/>
      <c r="VWN23" s="156"/>
      <c r="VWO23" s="143"/>
      <c r="VWP23" s="156"/>
      <c r="VWQ23" s="143"/>
      <c r="VWR23" s="156"/>
      <c r="VWS23" s="143"/>
      <c r="VWT23" s="156"/>
      <c r="VWU23" s="143"/>
      <c r="VWV23" s="156"/>
      <c r="VWW23" s="143"/>
      <c r="VWX23" s="156"/>
      <c r="VWY23" s="143"/>
      <c r="VWZ23" s="156"/>
      <c r="VXA23" s="143"/>
      <c r="VXB23" s="156"/>
      <c r="VXC23" s="143"/>
      <c r="VXD23" s="156"/>
      <c r="VXE23" s="143"/>
      <c r="VXF23" s="156"/>
      <c r="VXG23" s="143"/>
      <c r="VXH23" s="156"/>
      <c r="VXI23" s="143"/>
      <c r="VXJ23" s="156"/>
      <c r="VXK23" s="143"/>
      <c r="VXL23" s="156"/>
      <c r="VXM23" s="143"/>
      <c r="VXN23" s="156"/>
      <c r="VXO23" s="143"/>
      <c r="VXP23" s="156"/>
      <c r="VXQ23" s="143"/>
      <c r="VXR23" s="156"/>
      <c r="VXS23" s="143"/>
      <c r="VXT23" s="156"/>
      <c r="VXU23" s="143"/>
      <c r="VXV23" s="156"/>
      <c r="VXW23" s="143"/>
      <c r="VXX23" s="156"/>
      <c r="VXY23" s="143"/>
      <c r="VXZ23" s="156"/>
      <c r="VYA23" s="143"/>
      <c r="VYB23" s="156"/>
      <c r="VYC23" s="143"/>
      <c r="VYD23" s="156"/>
      <c r="VYE23" s="143"/>
      <c r="VYF23" s="156"/>
      <c r="VYG23" s="143"/>
      <c r="VYH23" s="156"/>
      <c r="VYI23" s="143"/>
      <c r="VYJ23" s="156"/>
      <c r="VYK23" s="143"/>
      <c r="VYL23" s="156"/>
      <c r="VYM23" s="143"/>
      <c r="VYN23" s="156"/>
      <c r="VYO23" s="143"/>
      <c r="VYP23" s="156"/>
      <c r="VYQ23" s="143"/>
      <c r="VYR23" s="156"/>
      <c r="VYS23" s="143"/>
      <c r="VYT23" s="156"/>
      <c r="VYU23" s="143"/>
      <c r="VYV23" s="156"/>
      <c r="VYW23" s="143"/>
      <c r="VYX23" s="156"/>
      <c r="VYY23" s="143"/>
      <c r="VYZ23" s="156"/>
      <c r="VZA23" s="143"/>
      <c r="VZB23" s="156"/>
      <c r="VZC23" s="143"/>
      <c r="VZD23" s="156"/>
      <c r="VZE23" s="143"/>
      <c r="VZF23" s="156"/>
      <c r="VZG23" s="143"/>
      <c r="VZH23" s="156"/>
      <c r="VZI23" s="143"/>
      <c r="VZJ23" s="156"/>
      <c r="VZK23" s="143"/>
      <c r="VZL23" s="156"/>
      <c r="VZM23" s="143"/>
      <c r="VZN23" s="156"/>
      <c r="VZO23" s="143"/>
      <c r="VZP23" s="156"/>
      <c r="VZQ23" s="143"/>
      <c r="VZR23" s="156"/>
      <c r="VZS23" s="143"/>
      <c r="VZT23" s="156"/>
      <c r="VZU23" s="143"/>
      <c r="VZV23" s="156"/>
      <c r="VZW23" s="143"/>
      <c r="VZX23" s="156"/>
      <c r="VZY23" s="143"/>
      <c r="VZZ23" s="156"/>
      <c r="WAA23" s="143"/>
      <c r="WAB23" s="156"/>
      <c r="WAC23" s="143"/>
      <c r="WAD23" s="156"/>
      <c r="WAE23" s="143"/>
      <c r="WAF23" s="156"/>
      <c r="WAG23" s="143"/>
      <c r="WAH23" s="156"/>
      <c r="WAI23" s="143"/>
      <c r="WAJ23" s="156"/>
      <c r="WAK23" s="143"/>
      <c r="WAL23" s="156"/>
      <c r="WAM23" s="143"/>
      <c r="WAN23" s="156"/>
      <c r="WAO23" s="143"/>
      <c r="WAP23" s="156"/>
      <c r="WAQ23" s="143"/>
      <c r="WAR23" s="156"/>
      <c r="WAS23" s="143"/>
      <c r="WAT23" s="156"/>
      <c r="WAU23" s="143"/>
      <c r="WAV23" s="156"/>
      <c r="WAW23" s="143"/>
      <c r="WAX23" s="156"/>
      <c r="WAY23" s="143"/>
      <c r="WAZ23" s="156"/>
      <c r="WBA23" s="143"/>
      <c r="WBB23" s="156"/>
      <c r="WBC23" s="143"/>
      <c r="WBD23" s="156"/>
      <c r="WBE23" s="143"/>
      <c r="WBF23" s="156"/>
      <c r="WBG23" s="143"/>
      <c r="WBH23" s="156"/>
      <c r="WBI23" s="143"/>
      <c r="WBJ23" s="156"/>
      <c r="WBK23" s="143"/>
      <c r="WBL23" s="156"/>
      <c r="WBM23" s="143"/>
      <c r="WBN23" s="156"/>
      <c r="WBO23" s="143"/>
      <c r="WBP23" s="156"/>
      <c r="WBQ23" s="143"/>
      <c r="WBR23" s="156"/>
      <c r="WBS23" s="143"/>
      <c r="WBT23" s="156"/>
      <c r="WBU23" s="143"/>
      <c r="WBV23" s="156"/>
      <c r="WBW23" s="143"/>
      <c r="WBX23" s="156"/>
      <c r="WBY23" s="143"/>
      <c r="WBZ23" s="156"/>
      <c r="WCA23" s="143"/>
      <c r="WCB23" s="156"/>
      <c r="WCC23" s="143"/>
      <c r="WCD23" s="156"/>
      <c r="WCE23" s="143"/>
      <c r="WCF23" s="156"/>
      <c r="WCG23" s="143"/>
      <c r="WCH23" s="156"/>
      <c r="WCI23" s="143"/>
      <c r="WCJ23" s="156"/>
      <c r="WCK23" s="143"/>
      <c r="WCL23" s="156"/>
      <c r="WCM23" s="143"/>
      <c r="WCN23" s="156"/>
      <c r="WCO23" s="143"/>
      <c r="WCP23" s="156"/>
      <c r="WCQ23" s="143"/>
      <c r="WCR23" s="156"/>
      <c r="WCS23" s="143"/>
      <c r="WCT23" s="156"/>
      <c r="WCU23" s="143"/>
      <c r="WCV23" s="156"/>
      <c r="WCW23" s="143"/>
      <c r="WCX23" s="156"/>
      <c r="WCY23" s="143"/>
      <c r="WCZ23" s="156"/>
      <c r="WDA23" s="143"/>
      <c r="WDB23" s="156"/>
      <c r="WDC23" s="143"/>
      <c r="WDD23" s="156"/>
      <c r="WDE23" s="143"/>
      <c r="WDF23" s="156"/>
      <c r="WDG23" s="143"/>
      <c r="WDH23" s="156"/>
      <c r="WDI23" s="143"/>
      <c r="WDJ23" s="156"/>
      <c r="WDK23" s="143"/>
      <c r="WDL23" s="156"/>
      <c r="WDM23" s="143"/>
      <c r="WDN23" s="156"/>
      <c r="WDO23" s="143"/>
      <c r="WDP23" s="156"/>
      <c r="WDQ23" s="143"/>
      <c r="WDR23" s="156"/>
      <c r="WDS23" s="143"/>
      <c r="WDT23" s="156"/>
      <c r="WDU23" s="143"/>
      <c r="WDV23" s="156"/>
      <c r="WDW23" s="143"/>
      <c r="WDX23" s="156"/>
      <c r="WDY23" s="143"/>
      <c r="WDZ23" s="156"/>
      <c r="WEA23" s="143"/>
      <c r="WEB23" s="156"/>
      <c r="WEC23" s="143"/>
      <c r="WED23" s="156"/>
      <c r="WEE23" s="143"/>
      <c r="WEF23" s="156"/>
      <c r="WEG23" s="143"/>
      <c r="WEH23" s="156"/>
      <c r="WEI23" s="143"/>
      <c r="WEJ23" s="156"/>
      <c r="WEK23" s="143"/>
      <c r="WEL23" s="156"/>
      <c r="WEM23" s="143"/>
      <c r="WEN23" s="156"/>
      <c r="WEO23" s="143"/>
      <c r="WEP23" s="156"/>
      <c r="WEQ23" s="143"/>
      <c r="WER23" s="156"/>
      <c r="WES23" s="143"/>
      <c r="WET23" s="156"/>
      <c r="WEU23" s="143"/>
      <c r="WEV23" s="156"/>
      <c r="WEW23" s="143"/>
      <c r="WEX23" s="156"/>
      <c r="WEY23" s="143"/>
      <c r="WEZ23" s="156"/>
      <c r="WFA23" s="143"/>
      <c r="WFB23" s="156"/>
      <c r="WFC23" s="143"/>
      <c r="WFD23" s="156"/>
      <c r="WFE23" s="143"/>
      <c r="WFF23" s="156"/>
      <c r="WFG23" s="143"/>
      <c r="WFH23" s="156"/>
      <c r="WFI23" s="143"/>
      <c r="WFJ23" s="156"/>
      <c r="WFK23" s="143"/>
      <c r="WFL23" s="156"/>
      <c r="WFM23" s="143"/>
      <c r="WFN23" s="156"/>
      <c r="WFO23" s="143"/>
      <c r="WFP23" s="156"/>
      <c r="WFQ23" s="143"/>
      <c r="WFR23" s="156"/>
      <c r="WFS23" s="143"/>
      <c r="WFT23" s="156"/>
      <c r="WFU23" s="143"/>
      <c r="WFV23" s="156"/>
      <c r="WFW23" s="143"/>
      <c r="WFX23" s="156"/>
      <c r="WFY23" s="143"/>
      <c r="WFZ23" s="156"/>
      <c r="WGA23" s="143"/>
      <c r="WGB23" s="156"/>
      <c r="WGC23" s="143"/>
      <c r="WGD23" s="156"/>
      <c r="WGE23" s="143"/>
      <c r="WGF23" s="156"/>
      <c r="WGG23" s="143"/>
      <c r="WGH23" s="156"/>
      <c r="WGI23" s="143"/>
      <c r="WGJ23" s="156"/>
      <c r="WGK23" s="143"/>
      <c r="WGL23" s="156"/>
      <c r="WGM23" s="143"/>
      <c r="WGN23" s="156"/>
      <c r="WGO23" s="143"/>
      <c r="WGP23" s="156"/>
      <c r="WGQ23" s="143"/>
      <c r="WGR23" s="156"/>
      <c r="WGS23" s="143"/>
      <c r="WGT23" s="156"/>
      <c r="WGU23" s="143"/>
      <c r="WGV23" s="156"/>
      <c r="WGW23" s="143"/>
      <c r="WGX23" s="156"/>
      <c r="WGY23" s="143"/>
      <c r="WGZ23" s="156"/>
      <c r="WHA23" s="143"/>
      <c r="WHB23" s="156"/>
      <c r="WHC23" s="143"/>
      <c r="WHD23" s="156"/>
      <c r="WHE23" s="143"/>
      <c r="WHF23" s="156"/>
      <c r="WHG23" s="143"/>
      <c r="WHH23" s="156"/>
      <c r="WHI23" s="143"/>
      <c r="WHJ23" s="156"/>
      <c r="WHK23" s="143"/>
      <c r="WHL23" s="156"/>
      <c r="WHM23" s="143"/>
      <c r="WHN23" s="156"/>
      <c r="WHO23" s="143"/>
      <c r="WHP23" s="156"/>
      <c r="WHQ23" s="143"/>
      <c r="WHR23" s="156"/>
      <c r="WHS23" s="143"/>
      <c r="WHT23" s="156"/>
      <c r="WHU23" s="143"/>
      <c r="WHV23" s="156"/>
      <c r="WHW23" s="143"/>
      <c r="WHX23" s="156"/>
      <c r="WHY23" s="143"/>
      <c r="WHZ23" s="156"/>
      <c r="WIA23" s="143"/>
      <c r="WIB23" s="156"/>
      <c r="WIC23" s="143"/>
      <c r="WID23" s="156"/>
      <c r="WIE23" s="143"/>
      <c r="WIF23" s="156"/>
      <c r="WIG23" s="143"/>
      <c r="WIH23" s="156"/>
      <c r="WII23" s="143"/>
      <c r="WIJ23" s="156"/>
      <c r="WIK23" s="143"/>
      <c r="WIL23" s="156"/>
      <c r="WIM23" s="143"/>
      <c r="WIN23" s="156"/>
      <c r="WIO23" s="143"/>
      <c r="WIP23" s="156"/>
      <c r="WIQ23" s="143"/>
      <c r="WIR23" s="156"/>
      <c r="WIS23" s="143"/>
      <c r="WIT23" s="156"/>
      <c r="WIU23" s="143"/>
      <c r="WIV23" s="156"/>
      <c r="WIW23" s="143"/>
      <c r="WIX23" s="156"/>
      <c r="WIY23" s="143"/>
      <c r="WIZ23" s="156"/>
      <c r="WJA23" s="143"/>
      <c r="WJB23" s="156"/>
      <c r="WJC23" s="143"/>
      <c r="WJD23" s="156"/>
      <c r="WJE23" s="143"/>
      <c r="WJF23" s="156"/>
      <c r="WJG23" s="143"/>
      <c r="WJH23" s="156"/>
      <c r="WJI23" s="143"/>
      <c r="WJJ23" s="156"/>
      <c r="WJK23" s="143"/>
      <c r="WJL23" s="156"/>
      <c r="WJM23" s="143"/>
      <c r="WJN23" s="156"/>
      <c r="WJO23" s="143"/>
      <c r="WJP23" s="156"/>
      <c r="WJQ23" s="143"/>
      <c r="WJR23" s="156"/>
      <c r="WJS23" s="143"/>
      <c r="WJT23" s="156"/>
      <c r="WJU23" s="143"/>
      <c r="WJV23" s="156"/>
      <c r="WJW23" s="143"/>
      <c r="WJX23" s="156"/>
      <c r="WJY23" s="143"/>
      <c r="WJZ23" s="156"/>
      <c r="WKA23" s="143"/>
      <c r="WKB23" s="156"/>
      <c r="WKC23" s="143"/>
      <c r="WKD23" s="156"/>
      <c r="WKE23" s="143"/>
      <c r="WKF23" s="156"/>
      <c r="WKG23" s="143"/>
      <c r="WKH23" s="156"/>
      <c r="WKI23" s="143"/>
      <c r="WKJ23" s="156"/>
      <c r="WKK23" s="143"/>
      <c r="WKL23" s="156"/>
      <c r="WKM23" s="143"/>
      <c r="WKN23" s="156"/>
      <c r="WKO23" s="143"/>
      <c r="WKP23" s="156"/>
      <c r="WKQ23" s="143"/>
      <c r="WKR23" s="156"/>
      <c r="WKS23" s="143"/>
      <c r="WKT23" s="156"/>
      <c r="WKU23" s="143"/>
      <c r="WKV23" s="156"/>
      <c r="WKW23" s="143"/>
      <c r="WKX23" s="156"/>
      <c r="WKY23" s="143"/>
      <c r="WKZ23" s="156"/>
      <c r="WLA23" s="143"/>
      <c r="WLB23" s="156"/>
      <c r="WLC23" s="143"/>
      <c r="WLD23" s="156"/>
      <c r="WLE23" s="143"/>
      <c r="WLF23" s="156"/>
      <c r="WLG23" s="143"/>
      <c r="WLH23" s="156"/>
      <c r="WLI23" s="143"/>
      <c r="WLJ23" s="156"/>
      <c r="WLK23" s="143"/>
      <c r="WLL23" s="156"/>
      <c r="WLM23" s="143"/>
      <c r="WLN23" s="156"/>
      <c r="WLO23" s="143"/>
      <c r="WLP23" s="156"/>
      <c r="WLQ23" s="143"/>
      <c r="WLR23" s="156"/>
      <c r="WLS23" s="143"/>
      <c r="WLT23" s="156"/>
      <c r="WLU23" s="143"/>
      <c r="WLV23" s="156"/>
      <c r="WLW23" s="143"/>
      <c r="WLX23" s="156"/>
      <c r="WLY23" s="143"/>
      <c r="WLZ23" s="156"/>
      <c r="WMA23" s="143"/>
      <c r="WMB23" s="156"/>
      <c r="WMC23" s="143"/>
      <c r="WMD23" s="156"/>
      <c r="WME23" s="143"/>
      <c r="WMF23" s="156"/>
      <c r="WMG23" s="143"/>
      <c r="WMH23" s="156"/>
      <c r="WMI23" s="143"/>
      <c r="WMJ23" s="156"/>
      <c r="WMK23" s="143"/>
      <c r="WML23" s="156"/>
      <c r="WMM23" s="143"/>
      <c r="WMN23" s="156"/>
      <c r="WMO23" s="143"/>
      <c r="WMP23" s="156"/>
      <c r="WMQ23" s="143"/>
      <c r="WMR23" s="156"/>
      <c r="WMS23" s="143"/>
      <c r="WMT23" s="156"/>
      <c r="WMU23" s="143"/>
      <c r="WMV23" s="156"/>
      <c r="WMW23" s="143"/>
      <c r="WMX23" s="156"/>
      <c r="WMY23" s="143"/>
      <c r="WMZ23" s="156"/>
      <c r="WNA23" s="143"/>
      <c r="WNB23" s="156"/>
      <c r="WNC23" s="143"/>
      <c r="WND23" s="156"/>
      <c r="WNE23" s="143"/>
      <c r="WNF23" s="156"/>
      <c r="WNG23" s="143"/>
      <c r="WNH23" s="156"/>
      <c r="WNI23" s="143"/>
      <c r="WNJ23" s="156"/>
      <c r="WNK23" s="143"/>
      <c r="WNL23" s="156"/>
      <c r="WNM23" s="143"/>
      <c r="WNN23" s="156"/>
      <c r="WNO23" s="143"/>
      <c r="WNP23" s="156"/>
      <c r="WNQ23" s="143"/>
      <c r="WNR23" s="156"/>
      <c r="WNS23" s="143"/>
      <c r="WNT23" s="156"/>
      <c r="WNU23" s="143"/>
      <c r="WNV23" s="156"/>
      <c r="WNW23" s="143"/>
      <c r="WNX23" s="156"/>
      <c r="WNY23" s="143"/>
      <c r="WNZ23" s="156"/>
      <c r="WOA23" s="143"/>
      <c r="WOB23" s="156"/>
      <c r="WOC23" s="143"/>
      <c r="WOD23" s="156"/>
      <c r="WOE23" s="143"/>
      <c r="WOF23" s="156"/>
      <c r="WOG23" s="143"/>
      <c r="WOH23" s="156"/>
      <c r="WOI23" s="143"/>
      <c r="WOJ23" s="156"/>
      <c r="WOK23" s="143"/>
      <c r="WOL23" s="156"/>
      <c r="WOM23" s="143"/>
      <c r="WON23" s="156"/>
      <c r="WOO23" s="143"/>
      <c r="WOP23" s="156"/>
      <c r="WOQ23" s="143"/>
      <c r="WOR23" s="156"/>
      <c r="WOS23" s="143"/>
      <c r="WOT23" s="156"/>
      <c r="WOU23" s="143"/>
      <c r="WOV23" s="156"/>
      <c r="WOW23" s="143"/>
      <c r="WOX23" s="156"/>
      <c r="WOY23" s="143"/>
      <c r="WOZ23" s="156"/>
      <c r="WPA23" s="143"/>
      <c r="WPB23" s="156"/>
      <c r="WPC23" s="143"/>
      <c r="WPD23" s="156"/>
      <c r="WPE23" s="143"/>
      <c r="WPF23" s="156"/>
      <c r="WPG23" s="143"/>
      <c r="WPH23" s="156"/>
      <c r="WPI23" s="143"/>
      <c r="WPJ23" s="156"/>
      <c r="WPK23" s="143"/>
      <c r="WPL23" s="156"/>
      <c r="WPM23" s="143"/>
      <c r="WPN23" s="156"/>
      <c r="WPO23" s="143"/>
      <c r="WPP23" s="156"/>
      <c r="WPQ23" s="143"/>
      <c r="WPR23" s="156"/>
      <c r="WPS23" s="143"/>
      <c r="WPT23" s="156"/>
      <c r="WPU23" s="143"/>
      <c r="WPV23" s="156"/>
      <c r="WPW23" s="143"/>
      <c r="WPX23" s="156"/>
      <c r="WPY23" s="143"/>
      <c r="WPZ23" s="156"/>
      <c r="WQA23" s="143"/>
      <c r="WQB23" s="156"/>
      <c r="WQC23" s="143"/>
      <c r="WQD23" s="156"/>
      <c r="WQE23" s="143"/>
      <c r="WQF23" s="156"/>
      <c r="WQG23" s="143"/>
      <c r="WQH23" s="156"/>
      <c r="WQI23" s="143"/>
      <c r="WQJ23" s="156"/>
      <c r="WQK23" s="143"/>
      <c r="WQL23" s="156"/>
      <c r="WQM23" s="143"/>
      <c r="WQN23" s="156"/>
      <c r="WQO23" s="143"/>
      <c r="WQP23" s="156"/>
      <c r="WQQ23" s="143"/>
      <c r="WQR23" s="156"/>
      <c r="WQS23" s="143"/>
      <c r="WQT23" s="156"/>
      <c r="WQU23" s="143"/>
      <c r="WQV23" s="156"/>
      <c r="WQW23" s="143"/>
      <c r="WQX23" s="156"/>
      <c r="WQY23" s="143"/>
      <c r="WQZ23" s="156"/>
      <c r="WRA23" s="143"/>
      <c r="WRB23" s="156"/>
      <c r="WRC23" s="143"/>
      <c r="WRD23" s="156"/>
      <c r="WRE23" s="143"/>
      <c r="WRF23" s="156"/>
      <c r="WRG23" s="143"/>
      <c r="WRH23" s="156"/>
      <c r="WRI23" s="143"/>
      <c r="WRJ23" s="156"/>
      <c r="WRK23" s="143"/>
      <c r="WRL23" s="156"/>
      <c r="WRM23" s="143"/>
      <c r="WRN23" s="156"/>
      <c r="WRO23" s="143"/>
      <c r="WRP23" s="156"/>
      <c r="WRQ23" s="143"/>
      <c r="WRR23" s="156"/>
      <c r="WRS23" s="143"/>
      <c r="WRT23" s="156"/>
      <c r="WRU23" s="143"/>
      <c r="WRV23" s="156"/>
      <c r="WRW23" s="143"/>
      <c r="WRX23" s="156"/>
      <c r="WRY23" s="143"/>
      <c r="WRZ23" s="156"/>
      <c r="WSA23" s="143"/>
      <c r="WSB23" s="156"/>
      <c r="WSC23" s="143"/>
      <c r="WSD23" s="156"/>
      <c r="WSE23" s="143"/>
      <c r="WSF23" s="156"/>
      <c r="WSG23" s="143"/>
      <c r="WSH23" s="156"/>
      <c r="WSI23" s="143"/>
      <c r="WSJ23" s="156"/>
      <c r="WSK23" s="143"/>
      <c r="WSL23" s="156"/>
      <c r="WSM23" s="143"/>
      <c r="WSN23" s="156"/>
      <c r="WSO23" s="143"/>
      <c r="WSP23" s="156"/>
      <c r="WSQ23" s="143"/>
      <c r="WSR23" s="156"/>
      <c r="WSS23" s="143"/>
      <c r="WST23" s="156"/>
      <c r="WSU23" s="143"/>
      <c r="WSV23" s="156"/>
      <c r="WSW23" s="143"/>
      <c r="WSX23" s="156"/>
      <c r="WSY23" s="143"/>
      <c r="WSZ23" s="156"/>
      <c r="WTA23" s="143"/>
      <c r="WTB23" s="156"/>
      <c r="WTC23" s="143"/>
      <c r="WTD23" s="156"/>
      <c r="WTE23" s="143"/>
      <c r="WTF23" s="156"/>
      <c r="WTG23" s="143"/>
      <c r="WTH23" s="156"/>
      <c r="WTI23" s="143"/>
      <c r="WTJ23" s="156"/>
      <c r="WTK23" s="143"/>
      <c r="WTL23" s="156"/>
      <c r="WTM23" s="143"/>
      <c r="WTN23" s="156"/>
      <c r="WTO23" s="143"/>
      <c r="WTP23" s="156"/>
      <c r="WTQ23" s="143"/>
      <c r="WTR23" s="156"/>
      <c r="WTS23" s="143"/>
      <c r="WTT23" s="156"/>
      <c r="WTU23" s="143"/>
      <c r="WTV23" s="156"/>
      <c r="WTW23" s="143"/>
      <c r="WTX23" s="156"/>
      <c r="WTY23" s="143"/>
      <c r="WTZ23" s="156"/>
      <c r="WUA23" s="143"/>
      <c r="WUB23" s="156"/>
      <c r="WUC23" s="143"/>
      <c r="WUD23" s="156"/>
      <c r="WUE23" s="143"/>
      <c r="WUF23" s="156"/>
      <c r="WUG23" s="143"/>
      <c r="WUH23" s="156"/>
      <c r="WUI23" s="143"/>
      <c r="WUJ23" s="156"/>
      <c r="WUK23" s="143"/>
      <c r="WUL23" s="156"/>
      <c r="WUM23" s="143"/>
      <c r="WUN23" s="156"/>
      <c r="WUO23" s="143"/>
      <c r="WUP23" s="156"/>
      <c r="WUQ23" s="143"/>
      <c r="WUR23" s="156"/>
      <c r="WUS23" s="143"/>
      <c r="WUT23" s="156"/>
      <c r="WUU23" s="143"/>
      <c r="WUV23" s="156"/>
      <c r="WUW23" s="143"/>
      <c r="WUX23" s="156"/>
      <c r="WUY23" s="143"/>
      <c r="WUZ23" s="156"/>
      <c r="WVA23" s="143"/>
      <c r="WVB23" s="156"/>
      <c r="WVC23" s="143"/>
      <c r="WVD23" s="156"/>
      <c r="WVE23" s="143"/>
      <c r="WVF23" s="156"/>
      <c r="WVG23" s="143"/>
      <c r="WVH23" s="156"/>
      <c r="WVI23" s="143"/>
      <c r="WVJ23" s="156"/>
      <c r="WVK23" s="143"/>
      <c r="WVL23" s="156"/>
      <c r="WVM23" s="143"/>
      <c r="WVN23" s="156"/>
      <c r="WVO23" s="143"/>
      <c r="WVP23" s="156"/>
      <c r="WVQ23" s="143"/>
      <c r="WVR23" s="156"/>
      <c r="WVS23" s="143"/>
      <c r="WVT23" s="156"/>
      <c r="WVU23" s="143"/>
      <c r="WVV23" s="156"/>
      <c r="WVW23" s="143"/>
      <c r="WVX23" s="156"/>
      <c r="WVY23" s="143"/>
      <c r="WVZ23" s="156"/>
      <c r="WWA23" s="143"/>
      <c r="WWB23" s="156"/>
      <c r="WWC23" s="143"/>
      <c r="WWD23" s="156"/>
      <c r="WWE23" s="143"/>
      <c r="WWF23" s="156"/>
      <c r="WWG23" s="143"/>
      <c r="WWH23" s="156"/>
      <c r="WWI23" s="143"/>
      <c r="WWJ23" s="156"/>
      <c r="WWK23" s="143"/>
      <c r="WWL23" s="156"/>
      <c r="WWM23" s="143"/>
      <c r="WWN23" s="156"/>
      <c r="WWO23" s="143"/>
      <c r="WWP23" s="156"/>
      <c r="WWQ23" s="143"/>
      <c r="WWR23" s="156"/>
      <c r="WWS23" s="143"/>
      <c r="WWT23" s="156"/>
      <c r="WWU23" s="143"/>
      <c r="WWV23" s="156"/>
      <c r="WWW23" s="143"/>
      <c r="WWX23" s="156"/>
      <c r="WWY23" s="143"/>
      <c r="WWZ23" s="156"/>
      <c r="WXA23" s="143"/>
      <c r="WXB23" s="156"/>
      <c r="WXC23" s="143"/>
      <c r="WXD23" s="156"/>
      <c r="WXE23" s="143"/>
      <c r="WXF23" s="156"/>
      <c r="WXG23" s="143"/>
      <c r="WXH23" s="156"/>
      <c r="WXI23" s="143"/>
      <c r="WXJ23" s="156"/>
      <c r="WXK23" s="143"/>
      <c r="WXL23" s="156"/>
      <c r="WXM23" s="143"/>
      <c r="WXN23" s="156"/>
      <c r="WXO23" s="143"/>
      <c r="WXP23" s="156"/>
      <c r="WXQ23" s="143"/>
      <c r="WXR23" s="156"/>
      <c r="WXS23" s="143"/>
      <c r="WXT23" s="156"/>
      <c r="WXU23" s="143"/>
      <c r="WXV23" s="156"/>
      <c r="WXW23" s="143"/>
      <c r="WXX23" s="156"/>
      <c r="WXY23" s="143"/>
      <c r="WXZ23" s="156"/>
      <c r="WYA23" s="143"/>
      <c r="WYB23" s="156"/>
      <c r="WYC23" s="143"/>
      <c r="WYD23" s="156"/>
      <c r="WYE23" s="143"/>
      <c r="WYF23" s="156"/>
      <c r="WYG23" s="143"/>
      <c r="WYH23" s="156"/>
      <c r="WYI23" s="143"/>
      <c r="WYJ23" s="156"/>
      <c r="WYK23" s="143"/>
      <c r="WYL23" s="156"/>
      <c r="WYM23" s="143"/>
      <c r="WYN23" s="156"/>
      <c r="WYO23" s="143"/>
      <c r="WYP23" s="156"/>
      <c r="WYQ23" s="143"/>
      <c r="WYR23" s="156"/>
      <c r="WYS23" s="143"/>
      <c r="WYT23" s="156"/>
      <c r="WYU23" s="143"/>
      <c r="WYV23" s="156"/>
      <c r="WYW23" s="143"/>
      <c r="WYX23" s="156"/>
      <c r="WYY23" s="143"/>
      <c r="WYZ23" s="156"/>
      <c r="WZA23" s="143"/>
      <c r="WZB23" s="156"/>
      <c r="WZC23" s="143"/>
      <c r="WZD23" s="156"/>
      <c r="WZE23" s="143"/>
      <c r="WZF23" s="156"/>
      <c r="WZG23" s="143"/>
      <c r="WZH23" s="156"/>
      <c r="WZI23" s="143"/>
      <c r="WZJ23" s="156"/>
      <c r="WZK23" s="143"/>
      <c r="WZL23" s="156"/>
      <c r="WZM23" s="143"/>
      <c r="WZN23" s="156"/>
      <c r="WZO23" s="143"/>
      <c r="WZP23" s="156"/>
      <c r="WZQ23" s="143"/>
      <c r="WZR23" s="156"/>
      <c r="WZS23" s="143"/>
      <c r="WZT23" s="156"/>
      <c r="WZU23" s="143"/>
      <c r="WZV23" s="156"/>
      <c r="WZW23" s="143"/>
      <c r="WZX23" s="156"/>
      <c r="WZY23" s="143"/>
      <c r="WZZ23" s="156"/>
      <c r="XAA23" s="143"/>
      <c r="XAB23" s="156"/>
      <c r="XAC23" s="143"/>
      <c r="XAD23" s="156"/>
      <c r="XAE23" s="143"/>
      <c r="XAF23" s="156"/>
      <c r="XAG23" s="143"/>
      <c r="XAH23" s="156"/>
      <c r="XAI23" s="143"/>
      <c r="XAJ23" s="156"/>
      <c r="XAK23" s="143"/>
      <c r="XAL23" s="156"/>
      <c r="XAM23" s="143"/>
      <c r="XAN23" s="156"/>
      <c r="XAO23" s="143"/>
      <c r="XAP23" s="156"/>
      <c r="XAQ23" s="143"/>
      <c r="XAR23" s="156"/>
      <c r="XAS23" s="143"/>
      <c r="XAT23" s="156"/>
      <c r="XAU23" s="143"/>
      <c r="XAV23" s="156"/>
      <c r="XAW23" s="143"/>
      <c r="XAX23" s="156"/>
      <c r="XAY23" s="143"/>
      <c r="XAZ23" s="156"/>
      <c r="XBA23" s="143"/>
      <c r="XBB23" s="156"/>
      <c r="XBC23" s="143"/>
      <c r="XBD23" s="156"/>
      <c r="XBE23" s="143"/>
      <c r="XBF23" s="156"/>
      <c r="XBG23" s="143"/>
      <c r="XBH23" s="156"/>
      <c r="XBI23" s="143"/>
      <c r="XBJ23" s="156"/>
      <c r="XBK23" s="143"/>
      <c r="XBL23" s="156"/>
      <c r="XBM23" s="143"/>
      <c r="XBN23" s="156"/>
      <c r="XBO23" s="143"/>
      <c r="XBP23" s="156"/>
      <c r="XBQ23" s="143"/>
      <c r="XBR23" s="156"/>
      <c r="XBS23" s="143"/>
      <c r="XBT23" s="156"/>
      <c r="XBU23" s="143"/>
      <c r="XBV23" s="156"/>
      <c r="XBW23" s="143"/>
      <c r="XBX23" s="156"/>
      <c r="XBY23" s="143"/>
      <c r="XBZ23" s="156"/>
      <c r="XCA23" s="143"/>
      <c r="XCB23" s="156"/>
      <c r="XCC23" s="143"/>
      <c r="XCD23" s="156"/>
      <c r="XCE23" s="143"/>
      <c r="XCF23" s="156"/>
      <c r="XCG23" s="143"/>
      <c r="XCH23" s="156"/>
      <c r="XCI23" s="143"/>
      <c r="XCJ23" s="156"/>
      <c r="XCK23" s="143"/>
      <c r="XCL23" s="156"/>
      <c r="XCM23" s="143"/>
      <c r="XCN23" s="156"/>
      <c r="XCO23" s="143"/>
      <c r="XCP23" s="156"/>
      <c r="XCQ23" s="143"/>
      <c r="XCR23" s="156"/>
      <c r="XCS23" s="143"/>
      <c r="XCT23" s="156"/>
      <c r="XCU23" s="143"/>
      <c r="XCV23" s="156"/>
      <c r="XCW23" s="143"/>
      <c r="XCX23" s="156"/>
      <c r="XCY23" s="143"/>
      <c r="XCZ23" s="156"/>
      <c r="XDA23" s="143"/>
      <c r="XDB23" s="156"/>
      <c r="XDC23" s="143"/>
      <c r="XDD23" s="156"/>
      <c r="XDE23" s="143"/>
      <c r="XDF23" s="156"/>
      <c r="XDG23" s="143"/>
      <c r="XDH23" s="156"/>
      <c r="XDI23" s="143"/>
      <c r="XDJ23" s="156"/>
      <c r="XDK23" s="143"/>
      <c r="XDL23" s="156"/>
      <c r="XDM23" s="143"/>
      <c r="XDN23" s="156"/>
      <c r="XDO23" s="143"/>
      <c r="XDP23" s="156"/>
      <c r="XDQ23" s="143"/>
      <c r="XDR23" s="156"/>
      <c r="XDS23" s="143"/>
      <c r="XDT23" s="156"/>
      <c r="XDU23" s="143"/>
    </row>
    <row r="24" spans="1:16349" ht="16.5" customHeight="1" x14ac:dyDescent="0.35">
      <c r="A24" s="502" t="s">
        <v>313</v>
      </c>
      <c r="B24" s="502"/>
      <c r="C24" s="502"/>
      <c r="D24" s="502"/>
      <c r="E24" s="502"/>
      <c r="F24" s="502"/>
      <c r="G24" s="502"/>
      <c r="H24" s="502"/>
      <c r="I24" s="157"/>
      <c r="J24" s="157"/>
      <c r="K24" s="157"/>
      <c r="L24" s="157"/>
      <c r="M24" s="157"/>
      <c r="N24" s="157"/>
      <c r="O24" s="157"/>
      <c r="P24" s="157"/>
      <c r="Q24" s="157"/>
      <c r="R24" s="157"/>
      <c r="S24" s="157"/>
      <c r="U24" s="34"/>
      <c r="V24" s="34"/>
      <c r="W24" s="34"/>
      <c r="X24" s="34"/>
      <c r="Y24" s="34"/>
      <c r="Z24" s="34"/>
      <c r="AA24" s="34"/>
      <c r="AB24" s="34"/>
      <c r="AC24" s="34"/>
      <c r="AD24" s="34"/>
      <c r="AE24" s="34"/>
      <c r="AF24" s="34"/>
      <c r="AG24" s="34"/>
      <c r="AH24" s="34"/>
      <c r="AI24" s="34"/>
    </row>
    <row r="25" spans="1:16349" ht="16.5" customHeight="1" x14ac:dyDescent="0.35">
      <c r="A25" s="502"/>
      <c r="B25" s="502"/>
      <c r="C25" s="502"/>
      <c r="D25" s="502"/>
      <c r="E25" s="502"/>
      <c r="F25" s="502"/>
      <c r="G25" s="502"/>
      <c r="H25" s="502"/>
      <c r="I25" s="157"/>
      <c r="J25" s="157"/>
      <c r="K25" s="157"/>
      <c r="L25" s="157"/>
      <c r="M25" s="157"/>
      <c r="N25" s="157"/>
      <c r="O25" s="157"/>
      <c r="P25" s="157"/>
      <c r="Q25" s="157"/>
      <c r="R25" s="157"/>
      <c r="S25" s="157"/>
      <c r="U25" s="34"/>
      <c r="V25" s="34"/>
      <c r="W25" s="34"/>
      <c r="X25" s="34"/>
      <c r="Y25" s="34"/>
      <c r="Z25" s="34"/>
      <c r="AA25" s="34"/>
      <c r="AB25" s="34"/>
      <c r="AC25" s="34"/>
      <c r="AD25" s="34"/>
      <c r="AE25" s="34"/>
      <c r="AF25" s="34"/>
      <c r="AG25" s="34"/>
      <c r="AH25" s="34"/>
      <c r="AI25" s="34"/>
    </row>
    <row r="26" spans="1:16349" ht="16.5" customHeight="1" x14ac:dyDescent="0.35">
      <c r="A26" s="502"/>
      <c r="B26" s="502"/>
      <c r="C26" s="502"/>
      <c r="D26" s="502"/>
      <c r="E26" s="502"/>
      <c r="F26" s="502"/>
      <c r="G26" s="502"/>
      <c r="H26" s="502"/>
      <c r="I26" s="157"/>
      <c r="J26" s="157"/>
      <c r="K26" s="157"/>
      <c r="L26" s="157"/>
      <c r="M26" s="157"/>
      <c r="N26" s="157"/>
      <c r="O26" s="157"/>
      <c r="P26" s="157"/>
      <c r="Q26" s="157"/>
      <c r="R26" s="157"/>
      <c r="S26" s="157"/>
      <c r="U26" s="34"/>
      <c r="V26" s="34"/>
      <c r="W26" s="34"/>
      <c r="X26" s="34"/>
      <c r="Y26" s="34"/>
      <c r="Z26" s="34"/>
      <c r="AA26" s="34"/>
      <c r="AB26" s="34"/>
      <c r="AC26" s="34"/>
      <c r="AD26" s="34"/>
      <c r="AE26" s="34"/>
      <c r="AF26" s="34"/>
      <c r="AG26" s="34"/>
      <c r="AH26" s="34"/>
      <c r="AI26" s="34"/>
    </row>
    <row r="27" spans="1:16349" ht="16.5" customHeight="1" x14ac:dyDescent="0.35">
      <c r="A27" s="502"/>
      <c r="B27" s="502"/>
      <c r="C27" s="502"/>
      <c r="D27" s="502"/>
      <c r="E27" s="502"/>
      <c r="F27" s="502"/>
      <c r="G27" s="502"/>
      <c r="H27" s="502"/>
      <c r="I27" s="157"/>
      <c r="J27" s="157"/>
      <c r="K27" s="157"/>
      <c r="L27" s="157"/>
      <c r="M27" s="157"/>
      <c r="N27" s="157"/>
      <c r="O27" s="157"/>
      <c r="P27" s="157"/>
      <c r="Q27" s="157"/>
      <c r="R27" s="157"/>
      <c r="S27" s="157"/>
      <c r="U27" s="34"/>
      <c r="V27" s="34"/>
      <c r="W27" s="34"/>
      <c r="X27" s="34"/>
      <c r="Y27" s="34"/>
      <c r="Z27" s="34"/>
      <c r="AA27" s="34"/>
      <c r="AB27" s="34"/>
      <c r="AC27" s="34"/>
      <c r="AD27" s="34"/>
      <c r="AE27" s="34"/>
      <c r="AF27" s="34"/>
      <c r="AG27" s="34"/>
      <c r="AH27" s="34"/>
      <c r="AI27" s="34"/>
    </row>
    <row r="28" spans="1:16349" ht="16.5" customHeight="1" x14ac:dyDescent="0.35">
      <c r="A28" s="502"/>
      <c r="B28" s="502"/>
      <c r="C28" s="502"/>
      <c r="D28" s="502"/>
      <c r="E28" s="502"/>
      <c r="F28" s="502"/>
      <c r="G28" s="502"/>
      <c r="H28" s="502"/>
      <c r="I28" s="157"/>
      <c r="J28" s="157"/>
      <c r="K28" s="157"/>
      <c r="L28" s="157"/>
      <c r="M28" s="157"/>
      <c r="N28" s="157"/>
      <c r="O28" s="157"/>
      <c r="P28" s="157"/>
      <c r="Q28" s="157"/>
      <c r="R28" s="157"/>
      <c r="S28" s="157"/>
      <c r="U28" s="34"/>
      <c r="V28" s="34"/>
      <c r="W28" s="34"/>
      <c r="X28" s="34"/>
      <c r="Y28" s="34"/>
      <c r="Z28" s="34"/>
      <c r="AA28" s="34"/>
      <c r="AB28" s="34"/>
      <c r="AC28" s="34"/>
      <c r="AD28" s="34"/>
      <c r="AE28" s="34"/>
      <c r="AF28" s="34"/>
      <c r="AG28" s="34"/>
      <c r="AH28" s="34"/>
      <c r="AI28" s="34"/>
    </row>
    <row r="29" spans="1:16349" ht="16.5" customHeight="1" x14ac:dyDescent="0.35">
      <c r="A29" s="158"/>
      <c r="B29" s="347"/>
      <c r="C29" s="347"/>
      <c r="D29" s="347"/>
      <c r="E29" s="347"/>
      <c r="F29" s="347"/>
      <c r="G29" s="347"/>
      <c r="H29" s="347"/>
      <c r="I29" s="347"/>
      <c r="J29" s="347"/>
      <c r="K29" s="347"/>
      <c r="L29" s="347"/>
      <c r="M29" s="347"/>
      <c r="N29" s="347"/>
      <c r="O29" s="347"/>
      <c r="P29" s="347"/>
      <c r="Q29" s="347"/>
      <c r="R29" s="347"/>
      <c r="S29" s="347"/>
      <c r="U29" s="34"/>
      <c r="V29" s="34"/>
      <c r="W29" s="34"/>
      <c r="X29" s="34"/>
      <c r="Y29" s="34"/>
      <c r="Z29" s="34"/>
      <c r="AA29" s="34"/>
      <c r="AB29" s="34"/>
      <c r="AC29" s="34"/>
      <c r="AD29" s="34"/>
      <c r="AE29" s="34"/>
      <c r="AF29" s="34"/>
      <c r="AG29" s="34"/>
      <c r="AH29" s="34"/>
      <c r="AI29" s="34"/>
    </row>
    <row r="30" spans="1:16349" ht="16.5" customHeight="1" x14ac:dyDescent="0.35">
      <c r="A30" s="501" t="s">
        <v>243</v>
      </c>
      <c r="B30" s="501"/>
      <c r="C30" s="501"/>
      <c r="D30" s="347"/>
      <c r="E30" s="347"/>
      <c r="F30" s="347"/>
      <c r="G30" s="347"/>
      <c r="H30" s="347"/>
      <c r="I30" s="347"/>
      <c r="J30" s="347"/>
      <c r="K30" s="347"/>
      <c r="L30" s="347"/>
      <c r="M30" s="347"/>
      <c r="N30" s="347"/>
      <c r="O30" s="347"/>
      <c r="P30" s="347"/>
      <c r="Q30" s="347"/>
      <c r="R30" s="347"/>
      <c r="S30" s="347"/>
      <c r="U30" s="34"/>
      <c r="V30" s="34"/>
      <c r="W30" s="34"/>
      <c r="X30" s="34"/>
      <c r="Y30" s="34"/>
      <c r="Z30" s="34"/>
      <c r="AA30" s="34"/>
      <c r="AB30" s="34"/>
      <c r="AC30" s="34"/>
      <c r="AD30" s="34"/>
      <c r="AE30" s="34"/>
      <c r="AF30" s="34"/>
      <c r="AG30" s="34"/>
      <c r="AH30" s="34"/>
      <c r="AI30" s="34"/>
    </row>
    <row r="31" spans="1:16349" ht="54.75" customHeight="1" x14ac:dyDescent="0.35">
      <c r="A31" s="352" t="s">
        <v>67</v>
      </c>
      <c r="B31" s="352" t="s">
        <v>68</v>
      </c>
      <c r="C31" s="352" t="s">
        <v>66</v>
      </c>
      <c r="D31" s="352" t="str">
        <f t="shared" ref="D31:S31" si="6">D2</f>
        <v xml:space="preserve">1. 
Gamle Oslo </v>
      </c>
      <c r="E31" s="352" t="str">
        <f t="shared" si="6"/>
        <v>2. 
Grünerløkka</v>
      </c>
      <c r="F31" s="352" t="str">
        <f t="shared" si="6"/>
        <v>3. 
Sagene</v>
      </c>
      <c r="G31" s="352" t="str">
        <f t="shared" si="6"/>
        <v>4. 
St. Hanshaugen</v>
      </c>
      <c r="H31" s="352" t="str">
        <f t="shared" si="6"/>
        <v>5. 
Frogner</v>
      </c>
      <c r="I31" s="352" t="str">
        <f t="shared" si="6"/>
        <v>6. 
Ullern</v>
      </c>
      <c r="J31" s="352" t="str">
        <f t="shared" si="6"/>
        <v>7. 
Vestre Aker</v>
      </c>
      <c r="K31" s="352" t="str">
        <f t="shared" si="6"/>
        <v>8. 
Nordre Aker</v>
      </c>
      <c r="L31" s="352" t="str">
        <f t="shared" si="6"/>
        <v>9. 
Bjerke</v>
      </c>
      <c r="M31" s="352" t="str">
        <f t="shared" si="6"/>
        <v>10. 
Grorud</v>
      </c>
      <c r="N31" s="352" t="str">
        <f t="shared" si="6"/>
        <v>11. 
Stovner</v>
      </c>
      <c r="O31" s="352" t="str">
        <f t="shared" si="6"/>
        <v>12. 
Alna</v>
      </c>
      <c r="P31" s="352" t="str">
        <f t="shared" si="6"/>
        <v>13. 
Østensjø</v>
      </c>
      <c r="Q31" s="352" t="str">
        <f t="shared" si="6"/>
        <v>14.
Nordstrand</v>
      </c>
      <c r="R31" s="352" t="str">
        <f t="shared" si="6"/>
        <v>15. 
Søndre Nordstrand</v>
      </c>
      <c r="S31" s="352" t="str">
        <f t="shared" si="6"/>
        <v>Sum</v>
      </c>
      <c r="U31" s="34"/>
      <c r="V31" s="34"/>
      <c r="W31" s="34"/>
      <c r="X31" s="34"/>
      <c r="Y31" s="34"/>
      <c r="Z31" s="34"/>
      <c r="AA31" s="34"/>
      <c r="AB31" s="34"/>
      <c r="AC31" s="34"/>
      <c r="AD31" s="34"/>
      <c r="AE31" s="34"/>
      <c r="AF31" s="34"/>
      <c r="AG31" s="34"/>
      <c r="AH31" s="34"/>
      <c r="AI31" s="34"/>
    </row>
    <row r="32" spans="1:16349" ht="16.5" customHeight="1" x14ac:dyDescent="0.35">
      <c r="A32" s="347"/>
      <c r="B32" s="347"/>
      <c r="C32" s="347"/>
      <c r="D32" s="62"/>
      <c r="E32" s="87"/>
      <c r="F32" s="87"/>
      <c r="G32" s="87"/>
      <c r="H32" s="62"/>
      <c r="I32" s="62"/>
      <c r="J32" s="62"/>
      <c r="K32" s="62"/>
      <c r="L32" s="62"/>
      <c r="M32" s="62"/>
      <c r="N32" s="62"/>
      <c r="O32" s="62"/>
      <c r="P32" s="62"/>
      <c r="Q32" s="62"/>
      <c r="R32" s="62"/>
      <c r="S32" s="62"/>
      <c r="U32" s="34"/>
      <c r="V32" s="34"/>
      <c r="W32" s="34"/>
      <c r="X32" s="34"/>
      <c r="Y32" s="34"/>
      <c r="Z32" s="34"/>
      <c r="AA32" s="34"/>
      <c r="AB32" s="34"/>
      <c r="AC32" s="34"/>
      <c r="AD32" s="34"/>
      <c r="AE32" s="34"/>
      <c r="AF32" s="34"/>
      <c r="AG32" s="34"/>
      <c r="AH32" s="34"/>
      <c r="AI32" s="34"/>
    </row>
    <row r="33" spans="1:35" ht="16.5" customHeight="1" x14ac:dyDescent="0.35">
      <c r="A33" s="351" t="s">
        <v>71</v>
      </c>
      <c r="B33" s="351" t="s">
        <v>72</v>
      </c>
      <c r="C33" s="159" t="s">
        <v>16</v>
      </c>
      <c r="D33" s="146">
        <f>SUM(D34:D39)</f>
        <v>446</v>
      </c>
      <c r="E33" s="146">
        <f t="shared" ref="E33:R33" si="7">SUM(E34:E39)</f>
        <v>359</v>
      </c>
      <c r="F33" s="146">
        <f t="shared" si="7"/>
        <v>351</v>
      </c>
      <c r="G33" s="146">
        <f t="shared" si="7"/>
        <v>498</v>
      </c>
      <c r="H33" s="146">
        <f t="shared" si="7"/>
        <v>465</v>
      </c>
      <c r="I33" s="146">
        <f t="shared" si="7"/>
        <v>319</v>
      </c>
      <c r="J33" s="146">
        <f t="shared" si="7"/>
        <v>595</v>
      </c>
      <c r="K33" s="146">
        <f t="shared" si="7"/>
        <v>842</v>
      </c>
      <c r="L33" s="146">
        <f t="shared" si="7"/>
        <v>287</v>
      </c>
      <c r="M33" s="146">
        <f t="shared" si="7"/>
        <v>38</v>
      </c>
      <c r="N33" s="146">
        <f t="shared" si="7"/>
        <v>58</v>
      </c>
      <c r="O33" s="146">
        <f t="shared" si="7"/>
        <v>366</v>
      </c>
      <c r="P33" s="146">
        <f t="shared" si="7"/>
        <v>230</v>
      </c>
      <c r="Q33" s="146">
        <f t="shared" si="7"/>
        <v>396</v>
      </c>
      <c r="R33" s="146">
        <f t="shared" si="7"/>
        <v>282</v>
      </c>
      <c r="S33" s="146">
        <f>SUM(D33:R33)</f>
        <v>5532</v>
      </c>
      <c r="U33" s="34"/>
      <c r="V33" s="34"/>
      <c r="W33" s="34"/>
      <c r="X33" s="34"/>
      <c r="Y33" s="34"/>
      <c r="Z33" s="34"/>
      <c r="AA33" s="34"/>
      <c r="AB33" s="34"/>
      <c r="AC33" s="34"/>
      <c r="AD33" s="34"/>
      <c r="AE33" s="34"/>
      <c r="AF33" s="34"/>
      <c r="AG33" s="34"/>
      <c r="AH33" s="34"/>
      <c r="AI33" s="34"/>
    </row>
    <row r="34" spans="1:35" ht="16.5" customHeight="1" x14ac:dyDescent="0.35">
      <c r="A34" s="347"/>
      <c r="B34" s="347" t="s">
        <v>59</v>
      </c>
      <c r="C34" s="122">
        <v>0.13333333333333333</v>
      </c>
      <c r="D34" s="147">
        <v>0</v>
      </c>
      <c r="E34" s="147">
        <v>0</v>
      </c>
      <c r="F34" s="147">
        <v>0</v>
      </c>
      <c r="G34" s="147">
        <v>0</v>
      </c>
      <c r="H34" s="147">
        <v>0</v>
      </c>
      <c r="I34" s="147">
        <v>0</v>
      </c>
      <c r="J34" s="147">
        <v>0</v>
      </c>
      <c r="K34" s="147">
        <v>0</v>
      </c>
      <c r="L34" s="147">
        <v>0</v>
      </c>
      <c r="M34" s="147">
        <v>0</v>
      </c>
      <c r="N34" s="147">
        <v>0</v>
      </c>
      <c r="O34" s="147">
        <v>0</v>
      </c>
      <c r="P34" s="147">
        <v>0</v>
      </c>
      <c r="Q34" s="147">
        <v>0</v>
      </c>
      <c r="R34" s="147">
        <v>0</v>
      </c>
      <c r="S34" s="33">
        <f>SUM(D34:R34)</f>
        <v>0</v>
      </c>
      <c r="U34" s="34"/>
      <c r="V34" s="34"/>
      <c r="W34" s="34"/>
      <c r="X34" s="34"/>
      <c r="Y34" s="34"/>
      <c r="Z34" s="34"/>
      <c r="AA34" s="34"/>
      <c r="AB34" s="34"/>
      <c r="AC34" s="34"/>
      <c r="AD34" s="34"/>
      <c r="AE34" s="34"/>
      <c r="AF34" s="34"/>
      <c r="AG34" s="34"/>
      <c r="AH34" s="34"/>
      <c r="AI34" s="34"/>
    </row>
    <row r="35" spans="1:35" ht="16.5" customHeight="1" x14ac:dyDescent="0.35">
      <c r="A35" s="347"/>
      <c r="B35" s="347" t="s">
        <v>60</v>
      </c>
      <c r="C35" s="122">
        <v>0.28888888888888886</v>
      </c>
      <c r="D35" s="147">
        <v>0</v>
      </c>
      <c r="E35" s="147">
        <v>0</v>
      </c>
      <c r="F35" s="147">
        <v>0</v>
      </c>
      <c r="G35" s="147">
        <v>0</v>
      </c>
      <c r="H35" s="147">
        <v>0</v>
      </c>
      <c r="I35" s="147">
        <v>0</v>
      </c>
      <c r="J35" s="147">
        <v>0</v>
      </c>
      <c r="K35" s="147">
        <v>0</v>
      </c>
      <c r="L35" s="147">
        <v>0</v>
      </c>
      <c r="M35" s="147">
        <v>0</v>
      </c>
      <c r="N35" s="147">
        <v>0</v>
      </c>
      <c r="O35" s="147">
        <v>0</v>
      </c>
      <c r="P35" s="147">
        <v>0</v>
      </c>
      <c r="Q35" s="147">
        <v>0</v>
      </c>
      <c r="R35" s="147">
        <v>0</v>
      </c>
      <c r="S35" s="33">
        <f t="shared" ref="S35:S39" si="8">SUM(D35:R35)</f>
        <v>0</v>
      </c>
      <c r="U35" s="34"/>
      <c r="V35" s="34"/>
      <c r="W35" s="34"/>
      <c r="X35" s="34"/>
      <c r="Y35" s="34"/>
      <c r="Z35" s="34"/>
      <c r="AA35" s="34"/>
      <c r="AB35" s="34"/>
      <c r="AC35" s="34"/>
      <c r="AD35" s="34"/>
      <c r="AE35" s="34"/>
      <c r="AF35" s="34"/>
      <c r="AG35" s="34"/>
      <c r="AH35" s="34"/>
      <c r="AI35" s="34"/>
    </row>
    <row r="36" spans="1:35" ht="16.5" customHeight="1" x14ac:dyDescent="0.35">
      <c r="A36" s="347"/>
      <c r="B36" s="347" t="s">
        <v>61</v>
      </c>
      <c r="C36" s="122">
        <v>0.46666666666666667</v>
      </c>
      <c r="D36" s="147">
        <v>0</v>
      </c>
      <c r="E36" s="147">
        <v>0</v>
      </c>
      <c r="F36" s="147">
        <v>0</v>
      </c>
      <c r="G36" s="147">
        <v>0</v>
      </c>
      <c r="H36" s="147">
        <v>0</v>
      </c>
      <c r="I36" s="147">
        <v>0</v>
      </c>
      <c r="J36" s="147">
        <v>0</v>
      </c>
      <c r="K36" s="147">
        <v>0</v>
      </c>
      <c r="L36" s="147">
        <v>0</v>
      </c>
      <c r="M36" s="147">
        <v>0</v>
      </c>
      <c r="N36" s="147">
        <v>0</v>
      </c>
      <c r="O36" s="147">
        <v>0</v>
      </c>
      <c r="P36" s="147">
        <v>0</v>
      </c>
      <c r="Q36" s="147">
        <v>0</v>
      </c>
      <c r="R36" s="147">
        <v>0</v>
      </c>
      <c r="S36" s="33">
        <f t="shared" si="8"/>
        <v>0</v>
      </c>
      <c r="U36" s="34"/>
      <c r="V36" s="34"/>
      <c r="W36" s="34"/>
      <c r="X36" s="34"/>
      <c r="Y36" s="34"/>
      <c r="Z36" s="34"/>
      <c r="AA36" s="34"/>
      <c r="AB36" s="34"/>
      <c r="AC36" s="34"/>
      <c r="AD36" s="34"/>
      <c r="AE36" s="34"/>
      <c r="AF36" s="34"/>
      <c r="AG36" s="34"/>
      <c r="AH36" s="34"/>
      <c r="AI36" s="34"/>
    </row>
    <row r="37" spans="1:35" ht="16.5" customHeight="1" x14ac:dyDescent="0.35">
      <c r="A37" s="347"/>
      <c r="B37" s="347" t="s">
        <v>62</v>
      </c>
      <c r="C37" s="122">
        <v>0.64444444444444449</v>
      </c>
      <c r="D37" s="147">
        <v>0</v>
      </c>
      <c r="E37" s="147">
        <v>0</v>
      </c>
      <c r="F37" s="147">
        <v>0</v>
      </c>
      <c r="G37" s="147">
        <v>17</v>
      </c>
      <c r="H37" s="147">
        <v>0</v>
      </c>
      <c r="I37" s="147">
        <v>0</v>
      </c>
      <c r="J37" s="147">
        <v>0</v>
      </c>
      <c r="K37" s="147">
        <v>0</v>
      </c>
      <c r="L37" s="147">
        <v>0</v>
      </c>
      <c r="M37" s="147">
        <v>0</v>
      </c>
      <c r="N37" s="147">
        <v>0</v>
      </c>
      <c r="O37" s="147">
        <v>0</v>
      </c>
      <c r="P37" s="147">
        <v>0</v>
      </c>
      <c r="Q37" s="147">
        <v>0</v>
      </c>
      <c r="R37" s="147">
        <v>0</v>
      </c>
      <c r="S37" s="33">
        <f t="shared" si="8"/>
        <v>17</v>
      </c>
      <c r="U37" s="34"/>
      <c r="V37" s="34"/>
      <c r="W37" s="34"/>
      <c r="X37" s="34"/>
      <c r="Y37" s="34"/>
      <c r="Z37" s="34"/>
      <c r="AA37" s="34"/>
      <c r="AB37" s="34"/>
      <c r="AC37" s="34"/>
      <c r="AD37" s="34"/>
      <c r="AE37" s="34"/>
      <c r="AF37" s="34"/>
      <c r="AG37" s="34"/>
      <c r="AH37" s="34"/>
      <c r="AI37" s="34"/>
    </row>
    <row r="38" spans="1:35" ht="16.5" customHeight="1" x14ac:dyDescent="0.35">
      <c r="A38" s="347"/>
      <c r="B38" s="347" t="s">
        <v>63</v>
      </c>
      <c r="C38" s="122">
        <v>0.82222222222222219</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33">
        <f t="shared" si="8"/>
        <v>0</v>
      </c>
      <c r="U38" s="34"/>
      <c r="V38" s="34"/>
      <c r="W38" s="34"/>
      <c r="X38" s="34"/>
      <c r="Y38" s="34"/>
      <c r="Z38" s="34"/>
      <c r="AA38" s="34"/>
      <c r="AB38" s="34"/>
      <c r="AC38" s="34"/>
      <c r="AD38" s="34"/>
      <c r="AE38" s="34"/>
      <c r="AF38" s="34"/>
      <c r="AG38" s="34"/>
      <c r="AH38" s="34"/>
      <c r="AI38" s="34"/>
    </row>
    <row r="39" spans="1:35" ht="16.5" customHeight="1" x14ac:dyDescent="0.35">
      <c r="A39" s="349"/>
      <c r="B39" s="349" t="s">
        <v>64</v>
      </c>
      <c r="C39" s="160">
        <v>1</v>
      </c>
      <c r="D39" s="147">
        <v>446</v>
      </c>
      <c r="E39" s="147">
        <v>359</v>
      </c>
      <c r="F39" s="147">
        <v>351</v>
      </c>
      <c r="G39" s="147">
        <v>481</v>
      </c>
      <c r="H39" s="147">
        <v>465</v>
      </c>
      <c r="I39" s="147">
        <v>319</v>
      </c>
      <c r="J39" s="147">
        <v>595</v>
      </c>
      <c r="K39" s="147">
        <v>842</v>
      </c>
      <c r="L39" s="147">
        <v>287</v>
      </c>
      <c r="M39" s="147">
        <v>38</v>
      </c>
      <c r="N39" s="147">
        <v>58</v>
      </c>
      <c r="O39" s="147">
        <v>366</v>
      </c>
      <c r="P39" s="147">
        <v>230</v>
      </c>
      <c r="Q39" s="147">
        <v>396</v>
      </c>
      <c r="R39" s="147">
        <v>282</v>
      </c>
      <c r="S39" s="33">
        <f t="shared" si="8"/>
        <v>5515</v>
      </c>
      <c r="U39" s="34"/>
      <c r="V39" s="34"/>
      <c r="W39" s="34"/>
      <c r="X39" s="34"/>
      <c r="Y39" s="34"/>
      <c r="Z39" s="34"/>
      <c r="AA39" s="34"/>
      <c r="AB39" s="34"/>
      <c r="AC39" s="34"/>
      <c r="AD39" s="34"/>
      <c r="AE39" s="34"/>
      <c r="AF39" s="34"/>
      <c r="AG39" s="34"/>
      <c r="AH39" s="34"/>
      <c r="AI39" s="34"/>
    </row>
    <row r="40" spans="1:35" ht="16.5" customHeight="1" x14ac:dyDescent="0.35">
      <c r="A40" s="347"/>
      <c r="B40" s="347"/>
      <c r="C40" s="347"/>
      <c r="D40" s="33"/>
      <c r="E40" s="33"/>
      <c r="F40" s="33"/>
      <c r="G40" s="33"/>
      <c r="H40" s="33"/>
      <c r="I40" s="33"/>
      <c r="J40" s="33"/>
      <c r="K40" s="33"/>
      <c r="L40" s="33"/>
      <c r="M40" s="33"/>
      <c r="N40" s="33"/>
      <c r="O40" s="33"/>
      <c r="P40" s="33"/>
      <c r="Q40" s="33"/>
      <c r="R40" s="33"/>
      <c r="S40" s="33"/>
      <c r="U40" s="34"/>
      <c r="V40" s="34"/>
      <c r="W40" s="34"/>
      <c r="X40" s="34"/>
      <c r="Y40" s="34"/>
      <c r="Z40" s="34"/>
      <c r="AA40" s="34"/>
      <c r="AB40" s="34"/>
      <c r="AC40" s="34"/>
      <c r="AD40" s="34"/>
      <c r="AE40" s="34"/>
      <c r="AF40" s="34"/>
      <c r="AG40" s="34"/>
      <c r="AH40" s="34"/>
      <c r="AI40" s="34"/>
    </row>
    <row r="41" spans="1:35" ht="16.5" customHeight="1" x14ac:dyDescent="0.35">
      <c r="A41" s="351" t="s">
        <v>65</v>
      </c>
      <c r="B41" s="351" t="s">
        <v>72</v>
      </c>
      <c r="C41" s="159" t="s">
        <v>16</v>
      </c>
      <c r="D41" s="146">
        <f>SUM(D42:D47)</f>
        <v>759</v>
      </c>
      <c r="E41" s="146">
        <f t="shared" ref="E41:R41" si="9">SUM(E42:E47)</f>
        <v>527</v>
      </c>
      <c r="F41" s="146">
        <f t="shared" si="9"/>
        <v>505</v>
      </c>
      <c r="G41" s="146">
        <f t="shared" si="9"/>
        <v>597</v>
      </c>
      <c r="H41" s="146">
        <f t="shared" si="9"/>
        <v>818</v>
      </c>
      <c r="I41" s="146">
        <f t="shared" si="9"/>
        <v>575</v>
      </c>
      <c r="J41" s="146">
        <f t="shared" si="9"/>
        <v>1145</v>
      </c>
      <c r="K41" s="146">
        <f t="shared" si="9"/>
        <v>1241</v>
      </c>
      <c r="L41" s="146">
        <f t="shared" si="9"/>
        <v>426</v>
      </c>
      <c r="M41" s="146">
        <f t="shared" si="9"/>
        <v>83</v>
      </c>
      <c r="N41" s="146">
        <f t="shared" si="9"/>
        <v>119</v>
      </c>
      <c r="O41" s="146">
        <f t="shared" si="9"/>
        <v>677</v>
      </c>
      <c r="P41" s="146">
        <f t="shared" si="9"/>
        <v>479</v>
      </c>
      <c r="Q41" s="146">
        <f t="shared" si="9"/>
        <v>746</v>
      </c>
      <c r="R41" s="146">
        <f t="shared" si="9"/>
        <v>516</v>
      </c>
      <c r="S41" s="146">
        <f>SUM(D41:R41)</f>
        <v>9213</v>
      </c>
      <c r="U41" s="34"/>
      <c r="V41" s="34"/>
      <c r="W41" s="34"/>
      <c r="X41" s="34"/>
      <c r="Y41" s="34"/>
      <c r="Z41" s="34"/>
      <c r="AA41" s="34"/>
      <c r="AB41" s="34"/>
      <c r="AC41" s="34"/>
      <c r="AD41" s="34"/>
      <c r="AE41" s="34"/>
      <c r="AF41" s="34"/>
      <c r="AG41" s="34"/>
      <c r="AH41" s="34"/>
      <c r="AI41" s="34"/>
    </row>
    <row r="42" spans="1:35" ht="16.5" customHeight="1" x14ac:dyDescent="0.35">
      <c r="A42" s="347"/>
      <c r="B42" s="347" t="s">
        <v>59</v>
      </c>
      <c r="C42" s="122">
        <v>0.13333333333333333</v>
      </c>
      <c r="D42" s="147">
        <v>0</v>
      </c>
      <c r="E42" s="147">
        <v>0</v>
      </c>
      <c r="F42" s="147">
        <v>0</v>
      </c>
      <c r="G42" s="147">
        <v>0</v>
      </c>
      <c r="H42" s="147">
        <v>0</v>
      </c>
      <c r="I42" s="147">
        <v>0</v>
      </c>
      <c r="J42" s="147">
        <v>0</v>
      </c>
      <c r="K42" s="147">
        <v>0</v>
      </c>
      <c r="L42" s="147">
        <v>0</v>
      </c>
      <c r="M42" s="147">
        <v>0</v>
      </c>
      <c r="N42" s="147">
        <v>0</v>
      </c>
      <c r="O42" s="147">
        <v>0</v>
      </c>
      <c r="P42" s="147">
        <v>0</v>
      </c>
      <c r="Q42" s="147">
        <v>0</v>
      </c>
      <c r="R42" s="147">
        <v>0</v>
      </c>
      <c r="S42" s="33">
        <f>SUM(D42:R42)</f>
        <v>0</v>
      </c>
      <c r="U42" s="34"/>
      <c r="V42" s="34"/>
      <c r="W42" s="34"/>
      <c r="X42" s="34"/>
      <c r="Y42" s="34"/>
      <c r="Z42" s="34"/>
      <c r="AA42" s="34"/>
      <c r="AB42" s="34"/>
      <c r="AC42" s="34"/>
      <c r="AD42" s="34"/>
      <c r="AE42" s="34"/>
      <c r="AF42" s="34"/>
      <c r="AG42" s="34"/>
      <c r="AH42" s="34"/>
      <c r="AI42" s="34"/>
    </row>
    <row r="43" spans="1:35" ht="16.5" customHeight="1" x14ac:dyDescent="0.35">
      <c r="A43" s="347"/>
      <c r="B43" s="347" t="s">
        <v>60</v>
      </c>
      <c r="C43" s="122">
        <v>0.28888888888888886</v>
      </c>
      <c r="D43" s="147">
        <v>0</v>
      </c>
      <c r="E43" s="147">
        <v>0</v>
      </c>
      <c r="F43" s="147">
        <v>0</v>
      </c>
      <c r="G43" s="147">
        <v>0</v>
      </c>
      <c r="H43" s="147">
        <v>0</v>
      </c>
      <c r="I43" s="147">
        <v>0</v>
      </c>
      <c r="J43" s="147">
        <v>0</v>
      </c>
      <c r="K43" s="147">
        <v>0</v>
      </c>
      <c r="L43" s="147">
        <v>0</v>
      </c>
      <c r="M43" s="147">
        <v>0</v>
      </c>
      <c r="N43" s="147">
        <v>0</v>
      </c>
      <c r="O43" s="147">
        <v>0</v>
      </c>
      <c r="P43" s="147">
        <v>0</v>
      </c>
      <c r="Q43" s="147">
        <v>0</v>
      </c>
      <c r="R43" s="147">
        <v>0</v>
      </c>
      <c r="S43" s="33">
        <f t="shared" ref="S43:S47" si="10">SUM(D43:R43)</f>
        <v>0</v>
      </c>
      <c r="U43" s="34"/>
      <c r="V43" s="34"/>
      <c r="W43" s="34"/>
      <c r="X43" s="34"/>
      <c r="Y43" s="34"/>
      <c r="Z43" s="34"/>
      <c r="AA43" s="34"/>
      <c r="AB43" s="34"/>
      <c r="AC43" s="34"/>
      <c r="AD43" s="34"/>
      <c r="AE43" s="34"/>
      <c r="AF43" s="34"/>
      <c r="AG43" s="34"/>
      <c r="AH43" s="34"/>
      <c r="AI43" s="34"/>
    </row>
    <row r="44" spans="1:35" ht="16.5" customHeight="1" x14ac:dyDescent="0.35">
      <c r="A44" s="347"/>
      <c r="B44" s="347" t="s">
        <v>61</v>
      </c>
      <c r="C44" s="122">
        <v>0.46666666666666667</v>
      </c>
      <c r="D44" s="147">
        <v>0</v>
      </c>
      <c r="E44" s="147">
        <v>0</v>
      </c>
      <c r="F44" s="147">
        <v>0</v>
      </c>
      <c r="G44" s="147">
        <v>0</v>
      </c>
      <c r="H44" s="147">
        <v>0</v>
      </c>
      <c r="I44" s="147">
        <v>0</v>
      </c>
      <c r="J44" s="147">
        <v>0</v>
      </c>
      <c r="K44" s="147">
        <v>0</v>
      </c>
      <c r="L44" s="147">
        <v>0</v>
      </c>
      <c r="M44" s="147">
        <v>0</v>
      </c>
      <c r="N44" s="147">
        <v>0</v>
      </c>
      <c r="O44" s="147">
        <v>0</v>
      </c>
      <c r="P44" s="147">
        <v>0</v>
      </c>
      <c r="Q44" s="147">
        <v>0</v>
      </c>
      <c r="R44" s="147">
        <v>0</v>
      </c>
      <c r="S44" s="33">
        <f t="shared" si="10"/>
        <v>0</v>
      </c>
      <c r="U44" s="34"/>
      <c r="V44" s="34"/>
      <c r="W44" s="34"/>
      <c r="X44" s="34"/>
      <c r="Y44" s="34"/>
      <c r="Z44" s="34"/>
      <c r="AA44" s="34"/>
      <c r="AB44" s="34"/>
      <c r="AC44" s="34"/>
      <c r="AD44" s="34"/>
      <c r="AE44" s="34"/>
      <c r="AF44" s="34"/>
      <c r="AG44" s="34"/>
      <c r="AH44" s="34"/>
      <c r="AI44" s="34"/>
    </row>
    <row r="45" spans="1:35" ht="16.5" customHeight="1" x14ac:dyDescent="0.35">
      <c r="A45" s="347"/>
      <c r="B45" s="347" t="s">
        <v>62</v>
      </c>
      <c r="C45" s="122">
        <v>0.64444444444444449</v>
      </c>
      <c r="D45" s="147">
        <v>0</v>
      </c>
      <c r="E45" s="147">
        <v>0</v>
      </c>
      <c r="F45" s="147">
        <v>0</v>
      </c>
      <c r="G45" s="147">
        <v>14</v>
      </c>
      <c r="H45" s="147">
        <v>0</v>
      </c>
      <c r="I45" s="147">
        <v>0</v>
      </c>
      <c r="J45" s="147">
        <v>0</v>
      </c>
      <c r="K45" s="147">
        <v>0</v>
      </c>
      <c r="L45" s="147">
        <v>0</v>
      </c>
      <c r="M45" s="147">
        <v>0</v>
      </c>
      <c r="N45" s="147">
        <v>0</v>
      </c>
      <c r="O45" s="147">
        <v>0</v>
      </c>
      <c r="P45" s="147">
        <v>0</v>
      </c>
      <c r="Q45" s="147">
        <v>0</v>
      </c>
      <c r="R45" s="147">
        <v>0</v>
      </c>
      <c r="S45" s="33">
        <f t="shared" si="10"/>
        <v>14</v>
      </c>
      <c r="U45" s="34"/>
      <c r="V45" s="34"/>
      <c r="W45" s="34"/>
      <c r="X45" s="34"/>
      <c r="Y45" s="34"/>
      <c r="Z45" s="34"/>
      <c r="AA45" s="34"/>
      <c r="AB45" s="34"/>
      <c r="AC45" s="34"/>
      <c r="AD45" s="34"/>
      <c r="AE45" s="34"/>
      <c r="AF45" s="34"/>
      <c r="AG45" s="34"/>
      <c r="AH45" s="34"/>
      <c r="AI45" s="34"/>
    </row>
    <row r="46" spans="1:35" ht="16.5" customHeight="1" x14ac:dyDescent="0.35">
      <c r="A46" s="347"/>
      <c r="B46" s="347" t="s">
        <v>63</v>
      </c>
      <c r="C46" s="122">
        <v>0.82222222222222219</v>
      </c>
      <c r="D46" s="147">
        <v>0</v>
      </c>
      <c r="E46" s="147">
        <v>0</v>
      </c>
      <c r="F46" s="147">
        <v>0</v>
      </c>
      <c r="G46" s="147">
        <v>0</v>
      </c>
      <c r="H46" s="147">
        <v>0</v>
      </c>
      <c r="I46" s="147">
        <v>0</v>
      </c>
      <c r="J46" s="147">
        <v>0</v>
      </c>
      <c r="K46" s="147">
        <v>0</v>
      </c>
      <c r="L46" s="147">
        <v>3</v>
      </c>
      <c r="M46" s="147">
        <v>0</v>
      </c>
      <c r="N46" s="147">
        <v>0</v>
      </c>
      <c r="O46" s="147">
        <v>0</v>
      </c>
      <c r="P46" s="147">
        <v>0</v>
      </c>
      <c r="Q46" s="147">
        <v>1</v>
      </c>
      <c r="R46" s="147">
        <v>0</v>
      </c>
      <c r="S46" s="33">
        <f t="shared" si="10"/>
        <v>4</v>
      </c>
      <c r="U46" s="34"/>
      <c r="V46" s="34"/>
      <c r="W46" s="34"/>
      <c r="X46" s="34"/>
      <c r="Y46" s="34"/>
      <c r="Z46" s="34"/>
      <c r="AA46" s="34"/>
      <c r="AB46" s="34"/>
      <c r="AC46" s="34"/>
      <c r="AD46" s="34"/>
      <c r="AE46" s="34"/>
      <c r="AF46" s="34"/>
      <c r="AG46" s="34"/>
      <c r="AH46" s="34"/>
      <c r="AI46" s="34"/>
    </row>
    <row r="47" spans="1:35" ht="16.5" customHeight="1" x14ac:dyDescent="0.35">
      <c r="A47" s="349"/>
      <c r="B47" s="349" t="s">
        <v>64</v>
      </c>
      <c r="C47" s="160">
        <v>1</v>
      </c>
      <c r="D47" s="147">
        <v>759</v>
      </c>
      <c r="E47" s="147">
        <v>527</v>
      </c>
      <c r="F47" s="147">
        <v>505</v>
      </c>
      <c r="G47" s="147">
        <v>583</v>
      </c>
      <c r="H47" s="147">
        <v>818</v>
      </c>
      <c r="I47" s="147">
        <v>575</v>
      </c>
      <c r="J47" s="147">
        <v>1145</v>
      </c>
      <c r="K47" s="147">
        <v>1241</v>
      </c>
      <c r="L47" s="147">
        <v>423</v>
      </c>
      <c r="M47" s="147">
        <v>83</v>
      </c>
      <c r="N47" s="147">
        <v>119</v>
      </c>
      <c r="O47" s="147">
        <v>677</v>
      </c>
      <c r="P47" s="147">
        <v>479</v>
      </c>
      <c r="Q47" s="147">
        <v>745</v>
      </c>
      <c r="R47" s="147">
        <v>516</v>
      </c>
      <c r="S47" s="33">
        <f t="shared" si="10"/>
        <v>9195</v>
      </c>
      <c r="U47" s="34"/>
      <c r="V47" s="34"/>
      <c r="W47" s="34"/>
      <c r="X47" s="34"/>
      <c r="Y47" s="34"/>
      <c r="Z47" s="34"/>
      <c r="AA47" s="34"/>
      <c r="AB47" s="34"/>
      <c r="AC47" s="34"/>
      <c r="AD47" s="34"/>
      <c r="AE47" s="34"/>
      <c r="AF47" s="34"/>
      <c r="AG47" s="34"/>
      <c r="AH47" s="34"/>
      <c r="AI47" s="34"/>
    </row>
    <row r="48" spans="1:35" ht="16.5" customHeight="1" x14ac:dyDescent="0.35">
      <c r="A48" s="347"/>
      <c r="B48" s="347"/>
      <c r="C48" s="122"/>
      <c r="D48" s="33"/>
      <c r="E48" s="33"/>
      <c r="F48" s="33"/>
      <c r="G48" s="33"/>
      <c r="H48" s="33"/>
      <c r="I48" s="33"/>
      <c r="J48" s="33"/>
      <c r="K48" s="33"/>
      <c r="L48" s="33"/>
      <c r="M48" s="33"/>
      <c r="N48" s="33"/>
      <c r="O48" s="33"/>
      <c r="P48" s="33"/>
      <c r="Q48" s="33"/>
      <c r="R48" s="33"/>
      <c r="S48" s="33"/>
      <c r="U48" s="34"/>
      <c r="V48" s="34"/>
      <c r="W48" s="34"/>
      <c r="X48" s="34"/>
      <c r="Y48" s="34"/>
      <c r="Z48" s="34"/>
      <c r="AA48" s="34"/>
      <c r="AB48" s="34"/>
      <c r="AC48" s="34"/>
      <c r="AD48" s="34"/>
      <c r="AE48" s="34"/>
      <c r="AF48" s="34"/>
      <c r="AG48" s="34"/>
      <c r="AH48" s="34"/>
      <c r="AI48" s="34"/>
    </row>
    <row r="49" spans="1:16349" ht="16.5" customHeight="1" x14ac:dyDescent="0.35">
      <c r="A49" s="344"/>
      <c r="B49" s="344"/>
      <c r="C49" s="161"/>
      <c r="D49" s="162"/>
      <c r="E49" s="162"/>
      <c r="F49" s="162"/>
      <c r="G49" s="162"/>
      <c r="H49" s="162"/>
      <c r="I49" s="162"/>
      <c r="J49" s="162"/>
      <c r="K49" s="162"/>
      <c r="L49" s="162"/>
      <c r="M49" s="162"/>
      <c r="N49" s="162"/>
      <c r="O49" s="162"/>
      <c r="P49" s="162"/>
      <c r="Q49" s="162"/>
      <c r="R49" s="162"/>
      <c r="S49" s="162"/>
      <c r="U49" s="34"/>
      <c r="V49" s="34"/>
      <c r="W49" s="34"/>
      <c r="X49" s="34"/>
      <c r="Y49" s="34"/>
      <c r="Z49" s="34"/>
      <c r="AA49" s="34"/>
      <c r="AB49" s="34"/>
      <c r="AC49" s="34"/>
      <c r="AD49" s="34"/>
      <c r="AE49" s="34"/>
      <c r="AF49" s="34"/>
      <c r="AG49" s="34"/>
      <c r="AH49" s="34"/>
      <c r="AI49" s="34"/>
    </row>
    <row r="50" spans="1:16349" ht="16.5" customHeight="1" x14ac:dyDescent="0.35">
      <c r="A50" s="148" t="s">
        <v>71</v>
      </c>
      <c r="B50" s="148" t="s">
        <v>69</v>
      </c>
      <c r="C50" s="149" t="s">
        <v>16</v>
      </c>
      <c r="D50" s="150">
        <f>SUMPRODUCT($C$34:$C$39,D34:D39)</f>
        <v>446</v>
      </c>
      <c r="E50" s="150">
        <f t="shared" ref="E50:R50" si="11">SUMPRODUCT($C$34:$C$39,E34:E39)</f>
        <v>359</v>
      </c>
      <c r="F50" s="150">
        <f t="shared" si="11"/>
        <v>351</v>
      </c>
      <c r="G50" s="150">
        <f t="shared" si="11"/>
        <v>491.95555555555558</v>
      </c>
      <c r="H50" s="150">
        <f t="shared" si="11"/>
        <v>465</v>
      </c>
      <c r="I50" s="150">
        <f t="shared" si="11"/>
        <v>319</v>
      </c>
      <c r="J50" s="150">
        <f t="shared" si="11"/>
        <v>595</v>
      </c>
      <c r="K50" s="150">
        <f t="shared" si="11"/>
        <v>842</v>
      </c>
      <c r="L50" s="150">
        <f t="shared" si="11"/>
        <v>287</v>
      </c>
      <c r="M50" s="150">
        <f t="shared" si="11"/>
        <v>38</v>
      </c>
      <c r="N50" s="150">
        <f t="shared" si="11"/>
        <v>58</v>
      </c>
      <c r="O50" s="150">
        <f t="shared" si="11"/>
        <v>366</v>
      </c>
      <c r="P50" s="150">
        <f t="shared" si="11"/>
        <v>230</v>
      </c>
      <c r="Q50" s="150">
        <f t="shared" si="11"/>
        <v>396</v>
      </c>
      <c r="R50" s="150">
        <f t="shared" si="11"/>
        <v>282</v>
      </c>
      <c r="S50" s="150">
        <f>SUM(D50:R50)</f>
        <v>5525.9555555555553</v>
      </c>
      <c r="U50" s="34"/>
      <c r="V50" s="34"/>
      <c r="W50" s="34"/>
      <c r="X50" s="34"/>
      <c r="Y50" s="34"/>
      <c r="Z50" s="34"/>
      <c r="AA50" s="34"/>
      <c r="AB50" s="34"/>
      <c r="AC50" s="34"/>
      <c r="AD50" s="34"/>
      <c r="AE50" s="34"/>
      <c r="AF50" s="34"/>
      <c r="AG50" s="34"/>
      <c r="AH50" s="34"/>
      <c r="AI50" s="34"/>
    </row>
    <row r="51" spans="1:16349" ht="16.5" customHeight="1" thickBot="1" x14ac:dyDescent="0.4">
      <c r="A51" s="374" t="s">
        <v>65</v>
      </c>
      <c r="B51" s="374" t="s">
        <v>69</v>
      </c>
      <c r="C51" s="152" t="s">
        <v>16</v>
      </c>
      <c r="D51" s="153">
        <f>SUMPRODUCT($C$42:$C$47,D42:D47)</f>
        <v>759</v>
      </c>
      <c r="E51" s="153">
        <f t="shared" ref="E51:R51" si="12">SUMPRODUCT($C$42:$C$47,E42:E47)</f>
        <v>527</v>
      </c>
      <c r="F51" s="153">
        <f t="shared" si="12"/>
        <v>505</v>
      </c>
      <c r="G51" s="153">
        <f t="shared" si="12"/>
        <v>592.02222222222224</v>
      </c>
      <c r="H51" s="153">
        <f t="shared" si="12"/>
        <v>818</v>
      </c>
      <c r="I51" s="153">
        <f t="shared" si="12"/>
        <v>575</v>
      </c>
      <c r="J51" s="153">
        <f t="shared" si="12"/>
        <v>1145</v>
      </c>
      <c r="K51" s="153">
        <f t="shared" si="12"/>
        <v>1241</v>
      </c>
      <c r="L51" s="153">
        <f t="shared" si="12"/>
        <v>425.46666666666664</v>
      </c>
      <c r="M51" s="153">
        <f t="shared" si="12"/>
        <v>83</v>
      </c>
      <c r="N51" s="153">
        <f t="shared" si="12"/>
        <v>119</v>
      </c>
      <c r="O51" s="153">
        <f t="shared" si="12"/>
        <v>677</v>
      </c>
      <c r="P51" s="153">
        <f t="shared" si="12"/>
        <v>479</v>
      </c>
      <c r="Q51" s="153">
        <f t="shared" si="12"/>
        <v>745.82222222222219</v>
      </c>
      <c r="R51" s="153">
        <f t="shared" si="12"/>
        <v>516</v>
      </c>
      <c r="S51" s="153">
        <f>SUM(D51:R51)</f>
        <v>9207.3111111111102</v>
      </c>
      <c r="U51" s="34"/>
      <c r="V51" s="34"/>
      <c r="W51" s="34"/>
      <c r="X51" s="34"/>
      <c r="Y51" s="34"/>
      <c r="Z51" s="34"/>
      <c r="AA51" s="34"/>
      <c r="AB51" s="34"/>
      <c r="AC51" s="34"/>
      <c r="AD51" s="34"/>
      <c r="AE51" s="34"/>
      <c r="AF51" s="34"/>
      <c r="AG51" s="34"/>
      <c r="AH51" s="34"/>
      <c r="AI51" s="34"/>
    </row>
    <row r="52" spans="1:16349" ht="16.5" customHeight="1" x14ac:dyDescent="0.35">
      <c r="A52" s="156" t="s">
        <v>123</v>
      </c>
      <c r="B52" s="347"/>
      <c r="C52" s="122"/>
      <c r="D52" s="347"/>
      <c r="E52" s="347"/>
      <c r="F52" s="347"/>
      <c r="G52" s="347"/>
      <c r="H52" s="347"/>
      <c r="I52" s="347"/>
      <c r="J52" s="347"/>
      <c r="K52" s="347"/>
      <c r="L52" s="347"/>
      <c r="M52" s="347"/>
      <c r="N52" s="347"/>
      <c r="O52" s="347"/>
      <c r="P52" s="347"/>
      <c r="Q52" s="347"/>
      <c r="R52" s="347"/>
      <c r="S52" s="347"/>
      <c r="U52" s="34"/>
      <c r="V52" s="34"/>
      <c r="W52" s="34"/>
      <c r="X52" s="34"/>
      <c r="Y52" s="34"/>
      <c r="Z52" s="34"/>
      <c r="AA52" s="34"/>
      <c r="AB52" s="34"/>
      <c r="AC52" s="34"/>
      <c r="AD52" s="34"/>
      <c r="AE52" s="34"/>
      <c r="AF52" s="34"/>
      <c r="AG52" s="34"/>
      <c r="AH52" s="34"/>
      <c r="AI52" s="34"/>
    </row>
    <row r="53" spans="1:16349" ht="16.5" customHeight="1" x14ac:dyDescent="0.35">
      <c r="A53" s="347"/>
      <c r="B53" s="347"/>
      <c r="C53" s="347"/>
      <c r="D53" s="347"/>
      <c r="E53" s="347"/>
      <c r="F53" s="347"/>
      <c r="G53" s="347"/>
      <c r="H53" s="347"/>
      <c r="I53" s="347"/>
      <c r="J53" s="347"/>
      <c r="K53" s="347"/>
      <c r="L53" s="347"/>
      <c r="M53" s="347"/>
      <c r="N53" s="347"/>
      <c r="O53" s="347"/>
      <c r="P53" s="347"/>
      <c r="Q53" s="347"/>
      <c r="R53" s="347"/>
      <c r="S53" s="347"/>
      <c r="U53" s="34"/>
      <c r="V53" s="34"/>
      <c r="W53" s="34"/>
      <c r="X53" s="34"/>
      <c r="Y53" s="34"/>
      <c r="Z53" s="34"/>
      <c r="AA53" s="34"/>
      <c r="AB53" s="34"/>
      <c r="AC53" s="34"/>
      <c r="AD53" s="34"/>
      <c r="AE53" s="34"/>
      <c r="AF53" s="34"/>
      <c r="AG53" s="34"/>
      <c r="AH53" s="34"/>
      <c r="AI53" s="34"/>
    </row>
    <row r="54" spans="1:16349" ht="16.5" customHeight="1" x14ac:dyDescent="0.35">
      <c r="A54" s="501" t="s">
        <v>151</v>
      </c>
      <c r="B54" s="501"/>
      <c r="C54" s="501"/>
      <c r="D54" s="347"/>
      <c r="E54" s="347"/>
      <c r="F54" s="347"/>
      <c r="G54" s="347"/>
      <c r="H54" s="347"/>
      <c r="I54" s="347"/>
      <c r="J54" s="347"/>
      <c r="K54" s="347"/>
      <c r="L54" s="347"/>
      <c r="M54" s="347"/>
      <c r="N54" s="347"/>
      <c r="O54" s="347"/>
      <c r="P54" s="347"/>
      <c r="Q54" s="347"/>
      <c r="R54" s="347"/>
      <c r="S54" s="347"/>
      <c r="U54" s="34"/>
      <c r="V54" s="34"/>
      <c r="W54" s="34"/>
      <c r="X54" s="34"/>
      <c r="Y54" s="34"/>
      <c r="Z54" s="34"/>
      <c r="AA54" s="34"/>
      <c r="AB54" s="34"/>
      <c r="AC54" s="34"/>
      <c r="AD54" s="34"/>
      <c r="AE54" s="34"/>
      <c r="AF54" s="34"/>
      <c r="AG54" s="34"/>
      <c r="AH54" s="34"/>
      <c r="AI54" s="34"/>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c r="IW54" s="163"/>
      <c r="IX54" s="163"/>
      <c r="IY54" s="163"/>
      <c r="IZ54" s="163"/>
      <c r="JA54" s="163"/>
      <c r="JB54" s="163"/>
      <c r="JC54" s="163"/>
      <c r="JD54" s="163"/>
      <c r="JE54" s="163"/>
      <c r="JF54" s="163"/>
      <c r="JG54" s="163"/>
      <c r="JH54" s="163"/>
      <c r="JI54" s="163"/>
      <c r="JJ54" s="163"/>
      <c r="JK54" s="163"/>
      <c r="JL54" s="163"/>
      <c r="JM54" s="163"/>
      <c r="JN54" s="163"/>
      <c r="JO54" s="163"/>
      <c r="JP54" s="163"/>
      <c r="JQ54" s="163"/>
      <c r="JR54" s="163"/>
      <c r="JS54" s="163"/>
      <c r="JT54" s="163"/>
      <c r="JU54" s="163"/>
      <c r="JV54" s="163"/>
      <c r="JW54" s="163"/>
      <c r="JX54" s="163"/>
      <c r="JY54" s="163"/>
      <c r="JZ54" s="163"/>
      <c r="KA54" s="163"/>
      <c r="KB54" s="163"/>
      <c r="KC54" s="163"/>
      <c r="KD54" s="163"/>
      <c r="KE54" s="163"/>
      <c r="KF54" s="163"/>
      <c r="KG54" s="163"/>
      <c r="KH54" s="163"/>
      <c r="KI54" s="163"/>
      <c r="KJ54" s="163"/>
      <c r="KK54" s="163"/>
      <c r="KL54" s="163"/>
      <c r="KM54" s="163"/>
      <c r="KN54" s="163"/>
      <c r="KO54" s="163"/>
      <c r="KP54" s="163"/>
      <c r="KQ54" s="163"/>
      <c r="KR54" s="163"/>
      <c r="KS54" s="163"/>
      <c r="KT54" s="163"/>
      <c r="KU54" s="163"/>
      <c r="KV54" s="163"/>
      <c r="KW54" s="163"/>
      <c r="KX54" s="163"/>
      <c r="KY54" s="163"/>
      <c r="KZ54" s="163"/>
      <c r="LA54" s="163"/>
      <c r="LB54" s="163"/>
      <c r="LC54" s="163"/>
      <c r="LD54" s="163"/>
      <c r="LE54" s="163"/>
      <c r="LF54" s="163"/>
      <c r="LG54" s="163"/>
      <c r="LH54" s="163"/>
      <c r="LI54" s="163"/>
      <c r="LJ54" s="163"/>
      <c r="LK54" s="163"/>
      <c r="LL54" s="163"/>
      <c r="LM54" s="163"/>
      <c r="LN54" s="163"/>
      <c r="LO54" s="163"/>
      <c r="LP54" s="163"/>
      <c r="LQ54" s="163"/>
      <c r="LR54" s="163"/>
      <c r="LS54" s="163"/>
      <c r="LT54" s="163"/>
      <c r="LU54" s="163"/>
      <c r="LV54" s="163"/>
      <c r="LW54" s="163"/>
      <c r="LX54" s="163"/>
      <c r="LY54" s="163"/>
      <c r="LZ54" s="163"/>
      <c r="MA54" s="163"/>
      <c r="MB54" s="163"/>
      <c r="MC54" s="163"/>
      <c r="MD54" s="163"/>
      <c r="ME54" s="163"/>
      <c r="MF54" s="163"/>
      <c r="MG54" s="163"/>
      <c r="MH54" s="163"/>
      <c r="MI54" s="163"/>
      <c r="MJ54" s="163"/>
      <c r="MK54" s="163"/>
      <c r="ML54" s="163"/>
      <c r="MM54" s="163"/>
      <c r="MN54" s="163"/>
      <c r="MO54" s="163"/>
      <c r="MP54" s="163"/>
      <c r="MQ54" s="163"/>
      <c r="MR54" s="163"/>
      <c r="MS54" s="163"/>
      <c r="MT54" s="163"/>
      <c r="MU54" s="163"/>
      <c r="MV54" s="163"/>
      <c r="MW54" s="163"/>
      <c r="MX54" s="163"/>
      <c r="MY54" s="163"/>
      <c r="MZ54" s="163"/>
      <c r="NA54" s="163"/>
      <c r="NB54" s="163"/>
      <c r="NC54" s="163"/>
      <c r="ND54" s="163"/>
      <c r="NE54" s="163"/>
      <c r="NF54" s="163"/>
      <c r="NG54" s="163"/>
      <c r="NH54" s="163"/>
      <c r="NI54" s="163"/>
      <c r="NJ54" s="163"/>
      <c r="NK54" s="163"/>
      <c r="NL54" s="163"/>
      <c r="NM54" s="163"/>
      <c r="NN54" s="163"/>
      <c r="NO54" s="163"/>
      <c r="NP54" s="163"/>
      <c r="NQ54" s="163"/>
      <c r="NR54" s="163"/>
      <c r="NS54" s="163"/>
      <c r="NT54" s="163"/>
      <c r="NU54" s="163"/>
      <c r="NV54" s="163"/>
      <c r="NW54" s="163"/>
      <c r="NX54" s="163"/>
      <c r="NY54" s="163"/>
      <c r="NZ54" s="163"/>
      <c r="OA54" s="163"/>
      <c r="OB54" s="163"/>
      <c r="OC54" s="163"/>
      <c r="OD54" s="163"/>
      <c r="OE54" s="163"/>
      <c r="OF54" s="163"/>
      <c r="OG54" s="163"/>
      <c r="OH54" s="163"/>
      <c r="OI54" s="163"/>
      <c r="OJ54" s="163"/>
      <c r="OK54" s="163"/>
      <c r="OL54" s="163"/>
      <c r="OM54" s="163"/>
      <c r="ON54" s="163"/>
      <c r="OO54" s="163"/>
      <c r="OP54" s="163"/>
      <c r="OQ54" s="163"/>
      <c r="OR54" s="163"/>
      <c r="OS54" s="163"/>
      <c r="OT54" s="163"/>
      <c r="OU54" s="163"/>
      <c r="OV54" s="163"/>
      <c r="OW54" s="163"/>
      <c r="OX54" s="163"/>
      <c r="OY54" s="163"/>
      <c r="OZ54" s="163"/>
      <c r="PA54" s="163"/>
      <c r="PB54" s="163"/>
      <c r="PC54" s="163"/>
      <c r="PD54" s="163"/>
      <c r="PE54" s="163"/>
      <c r="PF54" s="163"/>
      <c r="PG54" s="163"/>
      <c r="PH54" s="163"/>
      <c r="PI54" s="163"/>
      <c r="PJ54" s="163"/>
      <c r="PK54" s="163"/>
      <c r="PL54" s="163"/>
      <c r="PM54" s="163"/>
      <c r="PN54" s="163"/>
      <c r="PO54" s="163"/>
      <c r="PP54" s="163"/>
      <c r="PQ54" s="163"/>
      <c r="PR54" s="163"/>
      <c r="PS54" s="163"/>
      <c r="PT54" s="163"/>
      <c r="PU54" s="163"/>
      <c r="PV54" s="163"/>
      <c r="PW54" s="163"/>
      <c r="PX54" s="163"/>
      <c r="PY54" s="163"/>
      <c r="PZ54" s="163"/>
      <c r="QA54" s="163"/>
      <c r="QB54" s="163"/>
      <c r="QC54" s="163"/>
      <c r="QD54" s="163"/>
      <c r="QE54" s="163"/>
      <c r="QF54" s="163"/>
      <c r="QG54" s="163"/>
      <c r="QH54" s="163"/>
      <c r="QI54" s="163"/>
      <c r="QJ54" s="163"/>
      <c r="QK54" s="163"/>
      <c r="QL54" s="163"/>
      <c r="QM54" s="163"/>
      <c r="QN54" s="163"/>
      <c r="QO54" s="163"/>
      <c r="QP54" s="163"/>
      <c r="QQ54" s="163"/>
      <c r="QR54" s="163"/>
      <c r="QS54" s="163"/>
      <c r="QT54" s="163"/>
      <c r="QU54" s="163"/>
      <c r="QV54" s="163"/>
      <c r="QW54" s="163"/>
      <c r="QX54" s="163"/>
      <c r="QY54" s="163"/>
      <c r="QZ54" s="163"/>
      <c r="RA54" s="163"/>
      <c r="RB54" s="163"/>
      <c r="RC54" s="163"/>
      <c r="RD54" s="163"/>
      <c r="RE54" s="163"/>
      <c r="RF54" s="163"/>
      <c r="RG54" s="163"/>
      <c r="RH54" s="163"/>
      <c r="RI54" s="163"/>
      <c r="RJ54" s="163"/>
      <c r="RK54" s="163"/>
      <c r="RL54" s="163"/>
      <c r="RM54" s="163"/>
      <c r="RN54" s="163"/>
      <c r="RO54" s="163"/>
      <c r="RP54" s="163"/>
      <c r="RQ54" s="163"/>
      <c r="RR54" s="163"/>
      <c r="RS54" s="163"/>
      <c r="RT54" s="163"/>
      <c r="RU54" s="163"/>
      <c r="RV54" s="163"/>
      <c r="RW54" s="163"/>
      <c r="RX54" s="163"/>
      <c r="RY54" s="163"/>
      <c r="RZ54" s="163"/>
      <c r="SA54" s="163"/>
      <c r="SB54" s="163"/>
      <c r="SC54" s="163"/>
      <c r="SD54" s="163"/>
      <c r="SE54" s="163"/>
      <c r="SF54" s="163"/>
      <c r="SG54" s="163"/>
      <c r="SH54" s="163"/>
      <c r="SI54" s="163"/>
      <c r="SJ54" s="163"/>
      <c r="SK54" s="163"/>
      <c r="SL54" s="163"/>
      <c r="SM54" s="163"/>
      <c r="SN54" s="163"/>
      <c r="SO54" s="163"/>
      <c r="SP54" s="163"/>
      <c r="SQ54" s="163"/>
      <c r="SR54" s="163"/>
      <c r="SS54" s="163"/>
      <c r="ST54" s="163"/>
      <c r="SU54" s="163"/>
      <c r="SV54" s="163"/>
      <c r="SW54" s="163"/>
      <c r="SX54" s="163"/>
      <c r="SY54" s="163"/>
      <c r="SZ54" s="163"/>
      <c r="TA54" s="163"/>
      <c r="TB54" s="163"/>
      <c r="TC54" s="163"/>
      <c r="TD54" s="163"/>
      <c r="TE54" s="163"/>
      <c r="TF54" s="163"/>
      <c r="TG54" s="163"/>
      <c r="TH54" s="163"/>
      <c r="TI54" s="163"/>
      <c r="TJ54" s="163"/>
      <c r="TK54" s="163"/>
      <c r="TL54" s="163"/>
      <c r="TM54" s="163"/>
      <c r="TN54" s="163"/>
      <c r="TO54" s="163"/>
      <c r="TP54" s="163"/>
      <c r="TQ54" s="163"/>
      <c r="TR54" s="163"/>
      <c r="TS54" s="163"/>
      <c r="TT54" s="163"/>
      <c r="TU54" s="163"/>
      <c r="TV54" s="163"/>
      <c r="TW54" s="163"/>
      <c r="TX54" s="163"/>
      <c r="TY54" s="163"/>
      <c r="TZ54" s="163"/>
      <c r="UA54" s="163"/>
      <c r="UB54" s="163"/>
      <c r="UC54" s="163"/>
      <c r="UD54" s="163"/>
      <c r="UE54" s="163"/>
      <c r="UF54" s="163"/>
      <c r="UG54" s="163"/>
      <c r="UH54" s="163"/>
      <c r="UI54" s="163"/>
      <c r="UJ54" s="163"/>
      <c r="UK54" s="163"/>
      <c r="UL54" s="163"/>
      <c r="UM54" s="163"/>
      <c r="UN54" s="163"/>
      <c r="UO54" s="163"/>
      <c r="UP54" s="163"/>
      <c r="UQ54" s="163"/>
      <c r="UR54" s="163"/>
      <c r="US54" s="163"/>
      <c r="UT54" s="163"/>
      <c r="UU54" s="163"/>
      <c r="UV54" s="163"/>
      <c r="UW54" s="163"/>
      <c r="UX54" s="163"/>
      <c r="UY54" s="163"/>
      <c r="UZ54" s="163"/>
      <c r="VA54" s="163"/>
      <c r="VB54" s="163"/>
      <c r="VC54" s="163"/>
      <c r="VD54" s="163"/>
      <c r="VE54" s="163"/>
      <c r="VF54" s="163"/>
      <c r="VG54" s="163"/>
      <c r="VH54" s="163"/>
      <c r="VI54" s="163"/>
      <c r="VJ54" s="163"/>
      <c r="VK54" s="163"/>
      <c r="VL54" s="163"/>
      <c r="VM54" s="163"/>
      <c r="VN54" s="163"/>
      <c r="VO54" s="163"/>
      <c r="VP54" s="163"/>
      <c r="VQ54" s="163"/>
      <c r="VR54" s="163"/>
      <c r="VS54" s="163"/>
      <c r="VT54" s="163"/>
      <c r="VU54" s="163"/>
      <c r="VV54" s="163"/>
      <c r="VW54" s="163"/>
      <c r="VX54" s="163"/>
      <c r="VY54" s="163"/>
      <c r="VZ54" s="163"/>
      <c r="WA54" s="163"/>
      <c r="WB54" s="163"/>
      <c r="WC54" s="163"/>
      <c r="WD54" s="163"/>
      <c r="WE54" s="163"/>
      <c r="WF54" s="163"/>
      <c r="WG54" s="163"/>
      <c r="WH54" s="163"/>
      <c r="WI54" s="163"/>
      <c r="WJ54" s="163"/>
      <c r="WK54" s="163"/>
      <c r="WL54" s="163"/>
      <c r="WM54" s="163"/>
      <c r="WN54" s="163"/>
      <c r="WO54" s="163"/>
      <c r="WP54" s="163"/>
      <c r="WQ54" s="163"/>
      <c r="WR54" s="163"/>
      <c r="WS54" s="163"/>
      <c r="WT54" s="163"/>
      <c r="WU54" s="163"/>
      <c r="WV54" s="163"/>
      <c r="WW54" s="163"/>
      <c r="WX54" s="163"/>
      <c r="WY54" s="163"/>
      <c r="WZ54" s="163"/>
      <c r="XA54" s="163"/>
      <c r="XB54" s="163"/>
      <c r="XC54" s="163"/>
      <c r="XD54" s="163"/>
      <c r="XE54" s="163"/>
      <c r="XF54" s="163"/>
      <c r="XG54" s="163"/>
      <c r="XH54" s="163"/>
      <c r="XI54" s="163"/>
      <c r="XJ54" s="163"/>
      <c r="XK54" s="163"/>
      <c r="XL54" s="163"/>
      <c r="XM54" s="163"/>
      <c r="XN54" s="163"/>
      <c r="XO54" s="163"/>
      <c r="XP54" s="163"/>
      <c r="XQ54" s="163"/>
      <c r="XR54" s="163"/>
      <c r="XS54" s="163"/>
      <c r="XT54" s="163"/>
      <c r="XU54" s="163"/>
      <c r="XV54" s="163"/>
      <c r="XW54" s="163"/>
      <c r="XX54" s="163"/>
      <c r="XY54" s="163"/>
      <c r="XZ54" s="163"/>
      <c r="YA54" s="163"/>
      <c r="YB54" s="163"/>
      <c r="YC54" s="163"/>
      <c r="YD54" s="163"/>
      <c r="YE54" s="163"/>
      <c r="YF54" s="163"/>
      <c r="YG54" s="163"/>
      <c r="YH54" s="163"/>
      <c r="YI54" s="163"/>
      <c r="YJ54" s="163"/>
      <c r="YK54" s="163"/>
      <c r="YL54" s="163"/>
      <c r="YM54" s="163"/>
      <c r="YN54" s="163"/>
      <c r="YO54" s="163"/>
      <c r="YP54" s="163"/>
      <c r="YQ54" s="163"/>
      <c r="YR54" s="163"/>
      <c r="YS54" s="163"/>
      <c r="YT54" s="163"/>
      <c r="YU54" s="163"/>
      <c r="YV54" s="163"/>
      <c r="YW54" s="163"/>
      <c r="YX54" s="163"/>
      <c r="YY54" s="163"/>
      <c r="YZ54" s="163"/>
      <c r="ZA54" s="163"/>
      <c r="ZB54" s="163"/>
      <c r="ZC54" s="163"/>
      <c r="ZD54" s="163"/>
      <c r="ZE54" s="163"/>
      <c r="ZF54" s="163"/>
      <c r="ZG54" s="163"/>
      <c r="ZH54" s="163"/>
      <c r="ZI54" s="163"/>
      <c r="ZJ54" s="163"/>
      <c r="ZK54" s="163"/>
      <c r="ZL54" s="163"/>
      <c r="ZM54" s="163"/>
      <c r="ZN54" s="163"/>
      <c r="ZO54" s="163"/>
      <c r="ZP54" s="163"/>
      <c r="ZQ54" s="163"/>
      <c r="ZR54" s="163"/>
      <c r="ZS54" s="163"/>
      <c r="ZT54" s="163"/>
      <c r="ZU54" s="163"/>
      <c r="ZV54" s="163"/>
      <c r="ZW54" s="163"/>
      <c r="ZX54" s="163"/>
      <c r="ZY54" s="163"/>
      <c r="ZZ54" s="163"/>
      <c r="AAA54" s="163"/>
      <c r="AAB54" s="163"/>
      <c r="AAC54" s="163"/>
      <c r="AAD54" s="163"/>
      <c r="AAE54" s="163"/>
      <c r="AAF54" s="163"/>
      <c r="AAG54" s="163"/>
      <c r="AAH54" s="163"/>
      <c r="AAI54" s="163"/>
      <c r="AAJ54" s="163"/>
      <c r="AAK54" s="163"/>
      <c r="AAL54" s="163"/>
      <c r="AAM54" s="163"/>
      <c r="AAN54" s="163"/>
      <c r="AAO54" s="163"/>
      <c r="AAP54" s="163"/>
      <c r="AAQ54" s="163"/>
      <c r="AAR54" s="163"/>
      <c r="AAS54" s="163"/>
      <c r="AAT54" s="163"/>
      <c r="AAU54" s="163"/>
      <c r="AAV54" s="163"/>
      <c r="AAW54" s="163"/>
      <c r="AAX54" s="163"/>
      <c r="AAY54" s="163"/>
      <c r="AAZ54" s="163"/>
      <c r="ABA54" s="163"/>
      <c r="ABB54" s="163"/>
      <c r="ABC54" s="163"/>
      <c r="ABD54" s="163"/>
      <c r="ABE54" s="163"/>
      <c r="ABF54" s="163"/>
      <c r="ABG54" s="163"/>
      <c r="ABH54" s="163"/>
      <c r="ABI54" s="163"/>
      <c r="ABJ54" s="163"/>
      <c r="ABK54" s="163"/>
      <c r="ABL54" s="163"/>
      <c r="ABM54" s="163"/>
      <c r="ABN54" s="163"/>
      <c r="ABO54" s="163"/>
      <c r="ABP54" s="163"/>
      <c r="ABQ54" s="163"/>
      <c r="ABR54" s="163"/>
      <c r="ABS54" s="163"/>
      <c r="ABT54" s="163"/>
      <c r="ABU54" s="163"/>
      <c r="ABV54" s="163"/>
      <c r="ABW54" s="163"/>
      <c r="ABX54" s="163"/>
      <c r="ABY54" s="163"/>
      <c r="ABZ54" s="163"/>
      <c r="ACA54" s="163"/>
      <c r="ACB54" s="163"/>
      <c r="ACC54" s="163"/>
      <c r="ACD54" s="163"/>
      <c r="ACE54" s="163"/>
      <c r="ACF54" s="163"/>
      <c r="ACG54" s="163"/>
      <c r="ACH54" s="163"/>
      <c r="ACI54" s="163"/>
      <c r="ACJ54" s="163"/>
      <c r="ACK54" s="163"/>
      <c r="ACL54" s="163"/>
      <c r="ACM54" s="163"/>
      <c r="ACN54" s="163"/>
      <c r="ACO54" s="163"/>
      <c r="ACP54" s="163"/>
      <c r="ACQ54" s="163"/>
      <c r="ACR54" s="163"/>
      <c r="ACS54" s="163"/>
      <c r="ACT54" s="163"/>
      <c r="ACU54" s="163"/>
      <c r="ACV54" s="163"/>
      <c r="ACW54" s="163"/>
      <c r="ACX54" s="163"/>
      <c r="ACY54" s="163"/>
      <c r="ACZ54" s="163"/>
      <c r="ADA54" s="163"/>
      <c r="ADB54" s="163"/>
      <c r="ADC54" s="163"/>
      <c r="ADD54" s="163"/>
      <c r="ADE54" s="163"/>
      <c r="ADF54" s="163"/>
      <c r="ADG54" s="163"/>
      <c r="ADH54" s="163"/>
      <c r="ADI54" s="163"/>
      <c r="ADJ54" s="163"/>
      <c r="ADK54" s="163"/>
      <c r="ADL54" s="163"/>
      <c r="ADM54" s="163"/>
      <c r="ADN54" s="163"/>
      <c r="ADO54" s="163"/>
      <c r="ADP54" s="163"/>
      <c r="ADQ54" s="163"/>
      <c r="ADR54" s="163"/>
      <c r="ADS54" s="163"/>
      <c r="ADT54" s="163"/>
      <c r="ADU54" s="163"/>
      <c r="ADV54" s="163"/>
      <c r="ADW54" s="163"/>
      <c r="ADX54" s="163"/>
      <c r="ADY54" s="163"/>
      <c r="ADZ54" s="163"/>
      <c r="AEA54" s="163"/>
      <c r="AEB54" s="163"/>
      <c r="AEC54" s="163"/>
      <c r="AED54" s="163"/>
      <c r="AEE54" s="163"/>
      <c r="AEF54" s="163"/>
      <c r="AEG54" s="163"/>
      <c r="AEH54" s="163"/>
      <c r="AEI54" s="163"/>
      <c r="AEJ54" s="163"/>
      <c r="AEK54" s="163"/>
      <c r="AEL54" s="163"/>
      <c r="AEM54" s="163"/>
      <c r="AEN54" s="163"/>
      <c r="AEO54" s="163"/>
      <c r="AEP54" s="163"/>
      <c r="AEQ54" s="163"/>
      <c r="AER54" s="163"/>
      <c r="AES54" s="163"/>
      <c r="AET54" s="163"/>
      <c r="AEU54" s="163"/>
      <c r="AEV54" s="163"/>
      <c r="AEW54" s="163"/>
      <c r="AEX54" s="163"/>
      <c r="AEY54" s="163"/>
      <c r="AEZ54" s="163"/>
      <c r="AFA54" s="163"/>
      <c r="AFB54" s="163"/>
      <c r="AFC54" s="163"/>
      <c r="AFD54" s="163"/>
      <c r="AFE54" s="163"/>
      <c r="AFF54" s="163"/>
      <c r="AFG54" s="163"/>
      <c r="AFH54" s="163"/>
      <c r="AFI54" s="163"/>
      <c r="AFJ54" s="163"/>
      <c r="AFK54" s="163"/>
      <c r="AFL54" s="163"/>
      <c r="AFM54" s="163"/>
      <c r="AFN54" s="163"/>
      <c r="AFO54" s="163"/>
      <c r="AFP54" s="163"/>
      <c r="AFQ54" s="163"/>
      <c r="AFR54" s="163"/>
      <c r="AFS54" s="163"/>
      <c r="AFT54" s="163"/>
      <c r="AFU54" s="163"/>
      <c r="AFV54" s="163"/>
      <c r="AFW54" s="163"/>
      <c r="AFX54" s="163"/>
      <c r="AFY54" s="163"/>
      <c r="AFZ54" s="163"/>
      <c r="AGA54" s="163"/>
      <c r="AGB54" s="163"/>
      <c r="AGC54" s="163"/>
      <c r="AGD54" s="163"/>
      <c r="AGE54" s="163"/>
      <c r="AGF54" s="163"/>
      <c r="AGG54" s="163"/>
      <c r="AGH54" s="163"/>
      <c r="AGI54" s="163"/>
      <c r="AGJ54" s="163"/>
      <c r="AGK54" s="163"/>
      <c r="AGL54" s="163"/>
      <c r="AGM54" s="163"/>
      <c r="AGN54" s="163"/>
      <c r="AGO54" s="163"/>
      <c r="AGP54" s="163"/>
      <c r="AGQ54" s="163"/>
      <c r="AGR54" s="163"/>
      <c r="AGS54" s="163"/>
      <c r="AGT54" s="163"/>
      <c r="AGU54" s="163"/>
      <c r="AGV54" s="163"/>
      <c r="AGW54" s="163"/>
      <c r="AGX54" s="163"/>
      <c r="AGY54" s="163"/>
      <c r="AGZ54" s="163"/>
      <c r="AHA54" s="163"/>
      <c r="AHB54" s="163"/>
      <c r="AHC54" s="163"/>
      <c r="AHD54" s="163"/>
      <c r="AHE54" s="163"/>
      <c r="AHF54" s="163"/>
      <c r="AHG54" s="163"/>
      <c r="AHH54" s="163"/>
      <c r="AHI54" s="163"/>
      <c r="AHJ54" s="163"/>
      <c r="AHK54" s="163"/>
      <c r="AHL54" s="163"/>
      <c r="AHM54" s="163"/>
      <c r="AHN54" s="163"/>
      <c r="AHO54" s="163"/>
      <c r="AHP54" s="163"/>
      <c r="AHQ54" s="163"/>
      <c r="AHR54" s="163"/>
      <c r="AHS54" s="163"/>
      <c r="AHT54" s="163"/>
      <c r="AHU54" s="163"/>
      <c r="AHV54" s="163"/>
      <c r="AHW54" s="163"/>
      <c r="AHX54" s="163"/>
      <c r="AHY54" s="163"/>
      <c r="AHZ54" s="163"/>
      <c r="AIA54" s="163"/>
      <c r="AIB54" s="163"/>
      <c r="AIC54" s="163"/>
      <c r="AID54" s="163"/>
      <c r="AIE54" s="163"/>
      <c r="AIF54" s="163"/>
      <c r="AIG54" s="163"/>
      <c r="AIH54" s="163"/>
      <c r="AII54" s="163"/>
      <c r="AIJ54" s="163"/>
      <c r="AIK54" s="163"/>
      <c r="AIL54" s="163"/>
      <c r="AIM54" s="163"/>
      <c r="AIN54" s="163"/>
      <c r="AIO54" s="163"/>
      <c r="AIP54" s="163"/>
      <c r="AIQ54" s="163"/>
      <c r="AIR54" s="163"/>
      <c r="AIS54" s="163"/>
      <c r="AIT54" s="163"/>
      <c r="AIU54" s="163"/>
      <c r="AIV54" s="163"/>
      <c r="AIW54" s="163"/>
      <c r="AIX54" s="163"/>
      <c r="AIY54" s="163"/>
      <c r="AIZ54" s="163"/>
      <c r="AJA54" s="163"/>
      <c r="AJB54" s="163"/>
      <c r="AJC54" s="163"/>
      <c r="AJD54" s="163"/>
      <c r="AJE54" s="163"/>
      <c r="AJF54" s="163"/>
      <c r="AJG54" s="163"/>
      <c r="AJH54" s="163"/>
      <c r="AJI54" s="163"/>
      <c r="AJJ54" s="163"/>
      <c r="AJK54" s="163"/>
      <c r="AJL54" s="163"/>
      <c r="AJM54" s="163"/>
      <c r="AJN54" s="163"/>
      <c r="AJO54" s="163"/>
      <c r="AJP54" s="163"/>
      <c r="AJQ54" s="163"/>
      <c r="AJR54" s="163"/>
      <c r="AJS54" s="163"/>
      <c r="AJT54" s="163"/>
      <c r="AJU54" s="163"/>
      <c r="AJV54" s="163"/>
      <c r="AJW54" s="163"/>
      <c r="AJX54" s="163"/>
      <c r="AJY54" s="163"/>
      <c r="AJZ54" s="163"/>
      <c r="AKA54" s="163"/>
      <c r="AKB54" s="163"/>
      <c r="AKC54" s="163"/>
      <c r="AKD54" s="163"/>
      <c r="AKE54" s="163"/>
      <c r="AKF54" s="163"/>
      <c r="AKG54" s="163"/>
      <c r="AKH54" s="163"/>
      <c r="AKI54" s="163"/>
      <c r="AKJ54" s="163"/>
      <c r="AKK54" s="163"/>
      <c r="AKL54" s="163"/>
      <c r="AKM54" s="163"/>
      <c r="AKN54" s="163"/>
      <c r="AKO54" s="163"/>
      <c r="AKP54" s="163"/>
      <c r="AKQ54" s="163"/>
      <c r="AKR54" s="163"/>
      <c r="AKS54" s="163"/>
      <c r="AKT54" s="163"/>
      <c r="AKU54" s="163"/>
      <c r="AKV54" s="163"/>
      <c r="AKW54" s="163"/>
      <c r="AKX54" s="163"/>
      <c r="AKY54" s="163"/>
      <c r="AKZ54" s="163"/>
      <c r="ALA54" s="163"/>
      <c r="ALB54" s="163"/>
      <c r="ALC54" s="163"/>
      <c r="ALD54" s="163"/>
      <c r="ALE54" s="163"/>
      <c r="ALF54" s="163"/>
      <c r="ALG54" s="163"/>
      <c r="ALH54" s="163"/>
      <c r="ALI54" s="163"/>
      <c r="ALJ54" s="163"/>
      <c r="ALK54" s="163"/>
      <c r="ALL54" s="163"/>
      <c r="ALM54" s="163"/>
      <c r="ALN54" s="163"/>
      <c r="ALO54" s="163"/>
      <c r="ALP54" s="163"/>
      <c r="ALQ54" s="163"/>
      <c r="ALR54" s="163"/>
      <c r="ALS54" s="163"/>
      <c r="ALT54" s="163"/>
      <c r="ALU54" s="163"/>
      <c r="ALV54" s="163"/>
      <c r="ALW54" s="163"/>
      <c r="ALX54" s="163"/>
      <c r="ALY54" s="163"/>
      <c r="ALZ54" s="163"/>
      <c r="AMA54" s="163"/>
      <c r="AMB54" s="163"/>
      <c r="AMC54" s="163"/>
      <c r="AMD54" s="163"/>
      <c r="AME54" s="163"/>
      <c r="AMF54" s="163"/>
      <c r="AMG54" s="163"/>
      <c r="AMH54" s="163"/>
      <c r="AMI54" s="163"/>
      <c r="AMJ54" s="163"/>
      <c r="AMK54" s="163"/>
      <c r="AML54" s="163"/>
      <c r="AMM54" s="163"/>
      <c r="AMN54" s="163"/>
      <c r="AMO54" s="163"/>
      <c r="AMP54" s="163"/>
      <c r="AMQ54" s="163"/>
      <c r="AMR54" s="163"/>
      <c r="AMS54" s="163"/>
      <c r="AMT54" s="163"/>
      <c r="AMU54" s="163"/>
      <c r="AMV54" s="163"/>
      <c r="AMW54" s="163"/>
      <c r="AMX54" s="163"/>
      <c r="AMY54" s="163"/>
      <c r="AMZ54" s="163"/>
      <c r="ANA54" s="163"/>
      <c r="ANB54" s="163"/>
      <c r="ANC54" s="163"/>
      <c r="AND54" s="163"/>
      <c r="ANE54" s="163"/>
      <c r="ANF54" s="163"/>
      <c r="ANG54" s="163"/>
      <c r="ANH54" s="163"/>
      <c r="ANI54" s="163"/>
      <c r="ANJ54" s="163"/>
      <c r="ANK54" s="163"/>
      <c r="ANL54" s="163"/>
      <c r="ANM54" s="163"/>
      <c r="ANN54" s="163"/>
      <c r="ANO54" s="163"/>
      <c r="ANP54" s="163"/>
      <c r="ANQ54" s="163"/>
      <c r="ANR54" s="163"/>
      <c r="ANS54" s="163"/>
      <c r="ANT54" s="163"/>
      <c r="ANU54" s="163"/>
      <c r="ANV54" s="163"/>
      <c r="ANW54" s="163"/>
      <c r="ANX54" s="163"/>
      <c r="ANY54" s="163"/>
      <c r="ANZ54" s="163"/>
      <c r="AOA54" s="163"/>
      <c r="AOB54" s="163"/>
      <c r="AOC54" s="163"/>
      <c r="AOD54" s="163"/>
      <c r="AOE54" s="163"/>
      <c r="AOF54" s="163"/>
      <c r="AOG54" s="163"/>
      <c r="AOH54" s="163"/>
      <c r="AOI54" s="163"/>
      <c r="AOJ54" s="163"/>
      <c r="AOK54" s="163"/>
      <c r="AOL54" s="163"/>
      <c r="AOM54" s="163"/>
      <c r="AON54" s="163"/>
      <c r="AOO54" s="163"/>
      <c r="AOP54" s="163"/>
      <c r="AOQ54" s="163"/>
      <c r="AOR54" s="163"/>
      <c r="AOS54" s="163"/>
      <c r="AOT54" s="163"/>
      <c r="AOU54" s="163"/>
      <c r="AOV54" s="163"/>
      <c r="AOW54" s="163"/>
      <c r="AOX54" s="163"/>
      <c r="AOY54" s="163"/>
      <c r="AOZ54" s="163"/>
      <c r="APA54" s="163"/>
      <c r="APB54" s="163"/>
      <c r="APC54" s="163"/>
      <c r="APD54" s="163"/>
      <c r="APE54" s="163"/>
      <c r="APF54" s="163"/>
      <c r="APG54" s="163"/>
      <c r="APH54" s="163"/>
      <c r="API54" s="163"/>
      <c r="APJ54" s="163"/>
      <c r="APK54" s="163"/>
      <c r="APL54" s="163"/>
      <c r="APM54" s="163"/>
      <c r="APN54" s="163"/>
      <c r="APO54" s="163"/>
      <c r="APP54" s="163"/>
      <c r="APQ54" s="163"/>
      <c r="APR54" s="163"/>
      <c r="APS54" s="163"/>
      <c r="APT54" s="163"/>
      <c r="APU54" s="163"/>
      <c r="APV54" s="163"/>
      <c r="APW54" s="163"/>
      <c r="APX54" s="163"/>
      <c r="APY54" s="163"/>
      <c r="APZ54" s="163"/>
      <c r="AQA54" s="163"/>
      <c r="AQB54" s="163"/>
      <c r="AQC54" s="163"/>
      <c r="AQD54" s="163"/>
      <c r="AQE54" s="163"/>
      <c r="AQF54" s="163"/>
      <c r="AQG54" s="163"/>
      <c r="AQH54" s="163"/>
      <c r="AQI54" s="163"/>
      <c r="AQJ54" s="163"/>
      <c r="AQK54" s="163"/>
      <c r="AQL54" s="163"/>
      <c r="AQM54" s="163"/>
      <c r="AQN54" s="163"/>
      <c r="AQO54" s="163"/>
      <c r="AQP54" s="163"/>
      <c r="AQQ54" s="163"/>
      <c r="AQR54" s="163"/>
      <c r="AQS54" s="163"/>
      <c r="AQT54" s="163"/>
      <c r="AQU54" s="163"/>
      <c r="AQV54" s="163"/>
      <c r="AQW54" s="163"/>
      <c r="AQX54" s="163"/>
      <c r="AQY54" s="163"/>
      <c r="AQZ54" s="163"/>
      <c r="ARA54" s="163"/>
      <c r="ARB54" s="163"/>
      <c r="ARC54" s="163"/>
      <c r="ARD54" s="163"/>
      <c r="ARE54" s="163"/>
      <c r="ARF54" s="163"/>
      <c r="ARG54" s="163"/>
      <c r="ARH54" s="163"/>
      <c r="ARI54" s="163"/>
      <c r="ARJ54" s="163"/>
      <c r="ARK54" s="163"/>
      <c r="ARL54" s="163"/>
      <c r="ARM54" s="163"/>
      <c r="ARN54" s="163"/>
      <c r="ARO54" s="163"/>
      <c r="ARP54" s="163"/>
      <c r="ARQ54" s="163"/>
      <c r="ARR54" s="163"/>
      <c r="ARS54" s="163"/>
      <c r="ART54" s="163"/>
      <c r="ARU54" s="163"/>
      <c r="ARV54" s="163"/>
      <c r="ARW54" s="163"/>
      <c r="ARX54" s="163"/>
      <c r="ARY54" s="163"/>
      <c r="ARZ54" s="163"/>
      <c r="ASA54" s="163"/>
      <c r="ASB54" s="163"/>
      <c r="ASC54" s="163"/>
      <c r="ASD54" s="163"/>
      <c r="ASE54" s="163"/>
      <c r="ASF54" s="163"/>
      <c r="ASG54" s="163"/>
      <c r="ASH54" s="163"/>
      <c r="ASI54" s="163"/>
      <c r="ASJ54" s="163"/>
      <c r="ASK54" s="163"/>
      <c r="ASL54" s="163"/>
      <c r="ASM54" s="163"/>
      <c r="ASN54" s="163"/>
      <c r="ASO54" s="163"/>
      <c r="ASP54" s="163"/>
      <c r="ASQ54" s="163"/>
      <c r="ASR54" s="163"/>
      <c r="ASS54" s="163"/>
      <c r="AST54" s="163"/>
      <c r="ASU54" s="163"/>
      <c r="ASV54" s="163"/>
      <c r="ASW54" s="163"/>
      <c r="ASX54" s="163"/>
      <c r="ASY54" s="163"/>
      <c r="ASZ54" s="163"/>
      <c r="ATA54" s="163"/>
      <c r="ATB54" s="163"/>
      <c r="ATC54" s="163"/>
      <c r="ATD54" s="163"/>
      <c r="ATE54" s="163"/>
      <c r="ATF54" s="163"/>
      <c r="ATG54" s="163"/>
      <c r="ATH54" s="163"/>
      <c r="ATI54" s="163"/>
      <c r="ATJ54" s="163"/>
      <c r="ATK54" s="163"/>
      <c r="ATL54" s="163"/>
      <c r="ATM54" s="163"/>
      <c r="ATN54" s="163"/>
      <c r="ATO54" s="163"/>
      <c r="ATP54" s="163"/>
      <c r="ATQ54" s="163"/>
      <c r="ATR54" s="163"/>
      <c r="ATS54" s="163"/>
      <c r="ATT54" s="163"/>
      <c r="ATU54" s="163"/>
      <c r="ATV54" s="163"/>
      <c r="ATW54" s="163"/>
      <c r="ATX54" s="163"/>
      <c r="ATY54" s="163"/>
      <c r="ATZ54" s="163"/>
      <c r="AUA54" s="163"/>
      <c r="AUB54" s="163"/>
      <c r="AUC54" s="163"/>
      <c r="AUD54" s="163"/>
      <c r="AUE54" s="163"/>
      <c r="AUF54" s="163"/>
      <c r="AUG54" s="163"/>
      <c r="AUH54" s="163"/>
      <c r="AUI54" s="163"/>
      <c r="AUJ54" s="163"/>
      <c r="AUK54" s="163"/>
      <c r="AUL54" s="163"/>
      <c r="AUM54" s="163"/>
      <c r="AUN54" s="163"/>
      <c r="AUO54" s="163"/>
      <c r="AUP54" s="163"/>
      <c r="AUQ54" s="163"/>
      <c r="AUR54" s="163"/>
      <c r="AUS54" s="163"/>
      <c r="AUT54" s="163"/>
      <c r="AUU54" s="163"/>
      <c r="AUV54" s="163"/>
      <c r="AUW54" s="163"/>
      <c r="AUX54" s="163"/>
      <c r="AUY54" s="163"/>
      <c r="AUZ54" s="163"/>
      <c r="AVA54" s="163"/>
      <c r="AVB54" s="163"/>
      <c r="AVC54" s="163"/>
      <c r="AVD54" s="163"/>
      <c r="AVE54" s="163"/>
      <c r="AVF54" s="163"/>
      <c r="AVG54" s="163"/>
      <c r="AVH54" s="163"/>
      <c r="AVI54" s="163"/>
      <c r="AVJ54" s="163"/>
      <c r="AVK54" s="163"/>
      <c r="AVL54" s="163"/>
      <c r="AVM54" s="163"/>
      <c r="AVN54" s="163"/>
      <c r="AVO54" s="163"/>
      <c r="AVP54" s="163"/>
      <c r="AVQ54" s="163"/>
      <c r="AVR54" s="163"/>
      <c r="AVS54" s="163"/>
      <c r="AVT54" s="163"/>
      <c r="AVU54" s="163"/>
      <c r="AVV54" s="163"/>
      <c r="AVW54" s="163"/>
      <c r="AVX54" s="163"/>
      <c r="AVY54" s="163"/>
      <c r="AVZ54" s="163"/>
      <c r="AWA54" s="163"/>
      <c r="AWB54" s="163"/>
      <c r="AWC54" s="163"/>
      <c r="AWD54" s="163"/>
      <c r="AWE54" s="163"/>
      <c r="AWF54" s="163"/>
      <c r="AWG54" s="163"/>
      <c r="AWH54" s="163"/>
      <c r="AWI54" s="163"/>
      <c r="AWJ54" s="163"/>
      <c r="AWK54" s="163"/>
      <c r="AWL54" s="163"/>
      <c r="AWM54" s="163"/>
      <c r="AWN54" s="163"/>
      <c r="AWO54" s="163"/>
      <c r="AWP54" s="163"/>
      <c r="AWQ54" s="163"/>
      <c r="AWR54" s="163"/>
      <c r="AWS54" s="163"/>
      <c r="AWT54" s="163"/>
      <c r="AWU54" s="163"/>
      <c r="AWV54" s="163"/>
      <c r="AWW54" s="163"/>
      <c r="AWX54" s="163"/>
      <c r="AWY54" s="163"/>
      <c r="AWZ54" s="163"/>
      <c r="AXA54" s="163"/>
      <c r="AXB54" s="163"/>
      <c r="AXC54" s="163"/>
      <c r="AXD54" s="163"/>
      <c r="AXE54" s="163"/>
      <c r="AXF54" s="163"/>
      <c r="AXG54" s="163"/>
      <c r="AXH54" s="163"/>
      <c r="AXI54" s="163"/>
      <c r="AXJ54" s="163"/>
      <c r="AXK54" s="163"/>
      <c r="AXL54" s="163"/>
      <c r="AXM54" s="163"/>
      <c r="AXN54" s="163"/>
      <c r="AXO54" s="163"/>
      <c r="AXP54" s="163"/>
      <c r="AXQ54" s="163"/>
      <c r="AXR54" s="163"/>
      <c r="AXS54" s="163"/>
      <c r="AXT54" s="163"/>
      <c r="AXU54" s="163"/>
      <c r="AXV54" s="163"/>
      <c r="AXW54" s="163"/>
      <c r="AXX54" s="163"/>
      <c r="AXY54" s="163"/>
      <c r="AXZ54" s="163"/>
      <c r="AYA54" s="163"/>
      <c r="AYB54" s="163"/>
      <c r="AYC54" s="163"/>
      <c r="AYD54" s="163"/>
      <c r="AYE54" s="163"/>
      <c r="AYF54" s="163"/>
      <c r="AYG54" s="163"/>
      <c r="AYH54" s="163"/>
      <c r="AYI54" s="163"/>
      <c r="AYJ54" s="163"/>
      <c r="AYK54" s="163"/>
      <c r="AYL54" s="163"/>
      <c r="AYM54" s="163"/>
      <c r="AYN54" s="163"/>
      <c r="AYO54" s="163"/>
      <c r="AYP54" s="163"/>
      <c r="AYQ54" s="163"/>
      <c r="AYR54" s="163"/>
      <c r="AYS54" s="163"/>
      <c r="AYT54" s="163"/>
      <c r="AYU54" s="163"/>
      <c r="AYV54" s="163"/>
      <c r="AYW54" s="163"/>
      <c r="AYX54" s="163"/>
      <c r="AYY54" s="163"/>
      <c r="AYZ54" s="163"/>
      <c r="AZA54" s="163"/>
      <c r="AZB54" s="163"/>
      <c r="AZC54" s="163"/>
      <c r="AZD54" s="163"/>
      <c r="AZE54" s="163"/>
      <c r="AZF54" s="163"/>
      <c r="AZG54" s="163"/>
      <c r="AZH54" s="163"/>
      <c r="AZI54" s="163"/>
      <c r="AZJ54" s="163"/>
      <c r="AZK54" s="163"/>
      <c r="AZL54" s="163"/>
      <c r="AZM54" s="163"/>
      <c r="AZN54" s="163"/>
      <c r="AZO54" s="163"/>
      <c r="AZP54" s="163"/>
      <c r="AZQ54" s="163"/>
      <c r="AZR54" s="163"/>
      <c r="AZS54" s="163"/>
      <c r="AZT54" s="163"/>
      <c r="AZU54" s="163"/>
      <c r="AZV54" s="163"/>
      <c r="AZW54" s="163"/>
      <c r="AZX54" s="163"/>
      <c r="AZY54" s="163"/>
      <c r="AZZ54" s="163"/>
      <c r="BAA54" s="163"/>
      <c r="BAB54" s="163"/>
      <c r="BAC54" s="163"/>
      <c r="BAD54" s="163"/>
      <c r="BAE54" s="163"/>
      <c r="BAF54" s="163"/>
      <c r="BAG54" s="163"/>
      <c r="BAH54" s="163"/>
      <c r="BAI54" s="163"/>
      <c r="BAJ54" s="163"/>
      <c r="BAK54" s="163"/>
      <c r="BAL54" s="163"/>
      <c r="BAM54" s="163"/>
      <c r="BAN54" s="163"/>
      <c r="BAO54" s="163"/>
      <c r="BAP54" s="163"/>
      <c r="BAQ54" s="163"/>
      <c r="BAR54" s="163"/>
      <c r="BAS54" s="163"/>
      <c r="BAT54" s="163"/>
      <c r="BAU54" s="163"/>
      <c r="BAV54" s="163"/>
      <c r="BAW54" s="163"/>
      <c r="BAX54" s="163"/>
      <c r="BAY54" s="163"/>
      <c r="BAZ54" s="163"/>
      <c r="BBA54" s="163"/>
      <c r="BBB54" s="163"/>
      <c r="BBC54" s="163"/>
      <c r="BBD54" s="163"/>
      <c r="BBE54" s="163"/>
      <c r="BBF54" s="163"/>
      <c r="BBG54" s="163"/>
      <c r="BBH54" s="163"/>
      <c r="BBI54" s="163"/>
      <c r="BBJ54" s="163"/>
      <c r="BBK54" s="163"/>
      <c r="BBL54" s="163"/>
      <c r="BBM54" s="163"/>
      <c r="BBN54" s="163"/>
      <c r="BBO54" s="163"/>
      <c r="BBP54" s="163"/>
      <c r="BBQ54" s="163"/>
      <c r="BBR54" s="163"/>
      <c r="BBS54" s="163"/>
      <c r="BBT54" s="163"/>
      <c r="BBU54" s="163"/>
      <c r="BBV54" s="163"/>
      <c r="BBW54" s="163"/>
      <c r="BBX54" s="163"/>
      <c r="BBY54" s="163"/>
      <c r="BBZ54" s="163"/>
      <c r="BCA54" s="163"/>
      <c r="BCB54" s="163"/>
      <c r="BCC54" s="163"/>
      <c r="BCD54" s="163"/>
      <c r="BCE54" s="163"/>
      <c r="BCF54" s="163"/>
      <c r="BCG54" s="163"/>
      <c r="BCH54" s="163"/>
      <c r="BCI54" s="163"/>
      <c r="BCJ54" s="163"/>
      <c r="BCK54" s="163"/>
      <c r="BCL54" s="163"/>
      <c r="BCM54" s="163"/>
      <c r="BCN54" s="163"/>
      <c r="BCO54" s="163"/>
      <c r="BCP54" s="163"/>
      <c r="BCQ54" s="163"/>
      <c r="BCR54" s="163"/>
      <c r="BCS54" s="163"/>
      <c r="BCT54" s="163"/>
      <c r="BCU54" s="163"/>
      <c r="BCV54" s="163"/>
      <c r="BCW54" s="163"/>
      <c r="BCX54" s="163"/>
      <c r="BCY54" s="163"/>
      <c r="BCZ54" s="163"/>
      <c r="BDA54" s="163"/>
      <c r="BDB54" s="163"/>
      <c r="BDC54" s="163"/>
      <c r="BDD54" s="163"/>
      <c r="BDE54" s="163"/>
      <c r="BDF54" s="163"/>
      <c r="BDG54" s="163"/>
      <c r="BDH54" s="163"/>
      <c r="BDI54" s="163"/>
      <c r="BDJ54" s="163"/>
      <c r="BDK54" s="163"/>
      <c r="BDL54" s="163"/>
      <c r="BDM54" s="163"/>
      <c r="BDN54" s="163"/>
      <c r="BDO54" s="163"/>
      <c r="BDP54" s="163"/>
      <c r="BDQ54" s="163"/>
      <c r="BDR54" s="163"/>
      <c r="BDS54" s="163"/>
      <c r="BDT54" s="163"/>
      <c r="BDU54" s="163"/>
      <c r="BDV54" s="163"/>
      <c r="BDW54" s="163"/>
      <c r="BDX54" s="163"/>
      <c r="BDY54" s="163"/>
      <c r="BDZ54" s="163"/>
      <c r="BEA54" s="163"/>
      <c r="BEB54" s="163"/>
      <c r="BEC54" s="163"/>
      <c r="BED54" s="163"/>
      <c r="BEE54" s="163"/>
      <c r="BEF54" s="163"/>
      <c r="BEG54" s="163"/>
      <c r="BEH54" s="163"/>
      <c r="BEI54" s="163"/>
      <c r="BEJ54" s="163"/>
      <c r="BEK54" s="163"/>
      <c r="BEL54" s="163"/>
      <c r="BEM54" s="163"/>
      <c r="BEN54" s="163"/>
      <c r="BEO54" s="163"/>
      <c r="BEP54" s="163"/>
      <c r="BEQ54" s="163"/>
      <c r="BER54" s="163"/>
      <c r="BES54" s="163"/>
      <c r="BET54" s="163"/>
      <c r="BEU54" s="163"/>
      <c r="BEV54" s="163"/>
      <c r="BEW54" s="163"/>
      <c r="BEX54" s="163"/>
      <c r="BEY54" s="163"/>
      <c r="BEZ54" s="163"/>
      <c r="BFA54" s="163"/>
      <c r="BFB54" s="163"/>
      <c r="BFC54" s="163"/>
      <c r="BFD54" s="163"/>
      <c r="BFE54" s="163"/>
      <c r="BFF54" s="163"/>
      <c r="BFG54" s="163"/>
      <c r="BFH54" s="163"/>
      <c r="BFI54" s="163"/>
      <c r="BFJ54" s="163"/>
      <c r="BFK54" s="163"/>
      <c r="BFL54" s="163"/>
      <c r="BFM54" s="163"/>
      <c r="BFN54" s="163"/>
      <c r="BFO54" s="163"/>
      <c r="BFP54" s="163"/>
      <c r="BFQ54" s="163"/>
      <c r="BFR54" s="163"/>
      <c r="BFS54" s="163"/>
      <c r="BFT54" s="163"/>
      <c r="BFU54" s="163"/>
      <c r="BFV54" s="163"/>
      <c r="BFW54" s="163"/>
      <c r="BFX54" s="163"/>
      <c r="BFY54" s="163"/>
      <c r="BFZ54" s="163"/>
      <c r="BGA54" s="163"/>
      <c r="BGB54" s="163"/>
      <c r="BGC54" s="163"/>
      <c r="BGD54" s="163"/>
      <c r="BGE54" s="163"/>
      <c r="BGF54" s="163"/>
      <c r="BGG54" s="163"/>
      <c r="BGH54" s="163"/>
      <c r="BGI54" s="163"/>
      <c r="BGJ54" s="163"/>
      <c r="BGK54" s="163"/>
      <c r="BGL54" s="163"/>
      <c r="BGM54" s="163"/>
      <c r="BGN54" s="163"/>
      <c r="BGO54" s="163"/>
      <c r="BGP54" s="163"/>
      <c r="BGQ54" s="163"/>
      <c r="BGR54" s="163"/>
      <c r="BGS54" s="163"/>
      <c r="BGT54" s="163"/>
      <c r="BGU54" s="163"/>
      <c r="BGV54" s="163"/>
      <c r="BGW54" s="163"/>
      <c r="BGX54" s="163"/>
      <c r="BGY54" s="163"/>
      <c r="BGZ54" s="163"/>
      <c r="BHA54" s="163"/>
      <c r="BHB54" s="163"/>
      <c r="BHC54" s="163"/>
      <c r="BHD54" s="163"/>
      <c r="BHE54" s="163"/>
      <c r="BHF54" s="163"/>
      <c r="BHG54" s="163"/>
      <c r="BHH54" s="163"/>
      <c r="BHI54" s="163"/>
      <c r="BHJ54" s="163"/>
      <c r="BHK54" s="163"/>
      <c r="BHL54" s="163"/>
      <c r="BHM54" s="163"/>
      <c r="BHN54" s="163"/>
      <c r="BHO54" s="163"/>
      <c r="BHP54" s="163"/>
      <c r="BHQ54" s="163"/>
      <c r="BHR54" s="163"/>
      <c r="BHS54" s="163"/>
      <c r="BHT54" s="163"/>
      <c r="BHU54" s="163"/>
      <c r="BHV54" s="163"/>
      <c r="BHW54" s="163"/>
      <c r="BHX54" s="163"/>
      <c r="BHY54" s="163"/>
      <c r="BHZ54" s="163"/>
      <c r="BIA54" s="163"/>
      <c r="BIB54" s="163"/>
      <c r="BIC54" s="163"/>
      <c r="BID54" s="163"/>
      <c r="BIE54" s="163"/>
      <c r="BIF54" s="163"/>
      <c r="BIG54" s="163"/>
      <c r="BIH54" s="163"/>
      <c r="BII54" s="163"/>
      <c r="BIJ54" s="163"/>
      <c r="BIK54" s="163"/>
      <c r="BIL54" s="163"/>
      <c r="BIM54" s="163"/>
      <c r="BIN54" s="163"/>
      <c r="BIO54" s="163"/>
      <c r="BIP54" s="163"/>
      <c r="BIQ54" s="163"/>
      <c r="BIR54" s="163"/>
      <c r="BIS54" s="163"/>
      <c r="BIT54" s="163"/>
      <c r="BIU54" s="163"/>
      <c r="BIV54" s="163"/>
      <c r="BIW54" s="163"/>
      <c r="BIX54" s="163"/>
      <c r="BIY54" s="163"/>
      <c r="BIZ54" s="163"/>
      <c r="BJA54" s="163"/>
      <c r="BJB54" s="163"/>
      <c r="BJC54" s="163"/>
      <c r="BJD54" s="163"/>
      <c r="BJE54" s="163"/>
      <c r="BJF54" s="163"/>
      <c r="BJG54" s="163"/>
      <c r="BJH54" s="163"/>
      <c r="BJI54" s="163"/>
      <c r="BJJ54" s="163"/>
      <c r="BJK54" s="163"/>
      <c r="BJL54" s="163"/>
      <c r="BJM54" s="163"/>
      <c r="BJN54" s="163"/>
      <c r="BJO54" s="163"/>
      <c r="BJP54" s="163"/>
      <c r="BJQ54" s="163"/>
      <c r="BJR54" s="163"/>
      <c r="BJS54" s="163"/>
      <c r="BJT54" s="163"/>
      <c r="BJU54" s="163"/>
      <c r="BJV54" s="163"/>
      <c r="BJW54" s="163"/>
      <c r="BJX54" s="163"/>
      <c r="BJY54" s="163"/>
      <c r="BJZ54" s="163"/>
      <c r="BKA54" s="163"/>
      <c r="BKB54" s="163"/>
      <c r="BKC54" s="163"/>
      <c r="BKD54" s="163"/>
      <c r="BKE54" s="163"/>
      <c r="BKF54" s="163"/>
      <c r="BKG54" s="163"/>
      <c r="BKH54" s="163"/>
      <c r="BKI54" s="163"/>
      <c r="BKJ54" s="163"/>
      <c r="BKK54" s="163"/>
      <c r="BKL54" s="163"/>
      <c r="BKM54" s="163"/>
      <c r="BKN54" s="163"/>
      <c r="BKO54" s="163"/>
      <c r="BKP54" s="163"/>
      <c r="BKQ54" s="163"/>
      <c r="BKR54" s="163"/>
      <c r="BKS54" s="163"/>
      <c r="BKT54" s="163"/>
      <c r="BKU54" s="163"/>
      <c r="BKV54" s="163"/>
      <c r="BKW54" s="163"/>
      <c r="BKX54" s="163"/>
      <c r="BKY54" s="163"/>
      <c r="BKZ54" s="163"/>
      <c r="BLA54" s="163"/>
      <c r="BLB54" s="163"/>
      <c r="BLC54" s="163"/>
      <c r="BLD54" s="163"/>
      <c r="BLE54" s="163"/>
      <c r="BLF54" s="163"/>
      <c r="BLG54" s="163"/>
      <c r="BLH54" s="163"/>
      <c r="BLI54" s="163"/>
      <c r="BLJ54" s="163"/>
      <c r="BLK54" s="163"/>
      <c r="BLL54" s="163"/>
      <c r="BLM54" s="163"/>
      <c r="BLN54" s="163"/>
      <c r="BLO54" s="163"/>
      <c r="BLP54" s="163"/>
      <c r="BLQ54" s="163"/>
      <c r="BLR54" s="163"/>
      <c r="BLS54" s="163"/>
      <c r="BLT54" s="163"/>
      <c r="BLU54" s="163"/>
      <c r="BLV54" s="163"/>
      <c r="BLW54" s="163"/>
      <c r="BLX54" s="163"/>
      <c r="BLY54" s="163"/>
      <c r="BLZ54" s="163"/>
      <c r="BMA54" s="163"/>
      <c r="BMB54" s="163"/>
      <c r="BMC54" s="163"/>
      <c r="BMD54" s="163"/>
      <c r="BME54" s="163"/>
      <c r="BMF54" s="163"/>
      <c r="BMG54" s="163"/>
      <c r="BMH54" s="163"/>
      <c r="BMI54" s="163"/>
      <c r="BMJ54" s="163"/>
      <c r="BMK54" s="163"/>
      <c r="BML54" s="163"/>
      <c r="BMM54" s="163"/>
      <c r="BMN54" s="163"/>
      <c r="BMO54" s="163"/>
      <c r="BMP54" s="163"/>
      <c r="BMQ54" s="163"/>
      <c r="BMR54" s="163"/>
      <c r="BMS54" s="163"/>
      <c r="BMT54" s="163"/>
      <c r="BMU54" s="163"/>
      <c r="BMV54" s="163"/>
      <c r="BMW54" s="163"/>
      <c r="BMX54" s="163"/>
      <c r="BMY54" s="163"/>
      <c r="BMZ54" s="163"/>
      <c r="BNA54" s="163"/>
      <c r="BNB54" s="163"/>
      <c r="BNC54" s="163"/>
      <c r="BND54" s="163"/>
      <c r="BNE54" s="163"/>
      <c r="BNF54" s="163"/>
      <c r="BNG54" s="163"/>
      <c r="BNH54" s="163"/>
      <c r="BNI54" s="163"/>
      <c r="BNJ54" s="163"/>
      <c r="BNK54" s="163"/>
      <c r="BNL54" s="163"/>
      <c r="BNM54" s="163"/>
      <c r="BNN54" s="163"/>
      <c r="BNO54" s="163"/>
      <c r="BNP54" s="163"/>
      <c r="BNQ54" s="163"/>
      <c r="BNR54" s="163"/>
      <c r="BNS54" s="163"/>
      <c r="BNT54" s="163"/>
      <c r="BNU54" s="163"/>
      <c r="BNV54" s="163"/>
      <c r="BNW54" s="163"/>
      <c r="BNX54" s="163"/>
      <c r="BNY54" s="163"/>
      <c r="BNZ54" s="163"/>
      <c r="BOA54" s="163"/>
      <c r="BOB54" s="163"/>
      <c r="BOC54" s="163"/>
      <c r="BOD54" s="163"/>
      <c r="BOE54" s="163"/>
      <c r="BOF54" s="163"/>
      <c r="BOG54" s="163"/>
      <c r="BOH54" s="163"/>
      <c r="BOI54" s="163"/>
      <c r="BOJ54" s="163"/>
      <c r="BOK54" s="163"/>
      <c r="BOL54" s="163"/>
      <c r="BOM54" s="163"/>
      <c r="BON54" s="163"/>
      <c r="BOO54" s="163"/>
      <c r="BOP54" s="163"/>
      <c r="BOQ54" s="163"/>
      <c r="BOR54" s="163"/>
      <c r="BOS54" s="163"/>
      <c r="BOT54" s="163"/>
      <c r="BOU54" s="163"/>
      <c r="BOV54" s="163"/>
      <c r="BOW54" s="163"/>
      <c r="BOX54" s="163"/>
      <c r="BOY54" s="163"/>
      <c r="BOZ54" s="163"/>
      <c r="BPA54" s="163"/>
      <c r="BPB54" s="163"/>
      <c r="BPC54" s="163"/>
      <c r="BPD54" s="163"/>
      <c r="BPE54" s="163"/>
      <c r="BPF54" s="163"/>
      <c r="BPG54" s="163"/>
      <c r="BPH54" s="163"/>
      <c r="BPI54" s="163"/>
      <c r="BPJ54" s="163"/>
      <c r="BPK54" s="163"/>
      <c r="BPL54" s="163"/>
      <c r="BPM54" s="163"/>
      <c r="BPN54" s="163"/>
      <c r="BPO54" s="163"/>
      <c r="BPP54" s="163"/>
      <c r="BPQ54" s="163"/>
      <c r="BPR54" s="163"/>
      <c r="BPS54" s="163"/>
      <c r="BPT54" s="163"/>
      <c r="BPU54" s="163"/>
      <c r="BPV54" s="163"/>
      <c r="BPW54" s="163"/>
      <c r="BPX54" s="163"/>
      <c r="BPY54" s="163"/>
      <c r="BPZ54" s="163"/>
      <c r="BQA54" s="163"/>
      <c r="BQB54" s="163"/>
      <c r="BQC54" s="163"/>
      <c r="BQD54" s="163"/>
      <c r="BQE54" s="163"/>
      <c r="BQF54" s="163"/>
      <c r="BQG54" s="163"/>
      <c r="BQH54" s="163"/>
      <c r="BQI54" s="163"/>
      <c r="BQJ54" s="163"/>
      <c r="BQK54" s="163"/>
      <c r="BQL54" s="163"/>
      <c r="BQM54" s="163"/>
      <c r="BQN54" s="163"/>
      <c r="BQO54" s="163"/>
      <c r="BQP54" s="163"/>
      <c r="BQQ54" s="163"/>
      <c r="BQR54" s="163"/>
      <c r="BQS54" s="163"/>
      <c r="BQT54" s="163"/>
      <c r="BQU54" s="163"/>
      <c r="BQV54" s="163"/>
      <c r="BQW54" s="163"/>
      <c r="BQX54" s="163"/>
      <c r="BQY54" s="163"/>
      <c r="BQZ54" s="163"/>
      <c r="BRA54" s="163"/>
      <c r="BRB54" s="163"/>
      <c r="BRC54" s="163"/>
      <c r="BRD54" s="163"/>
      <c r="BRE54" s="163"/>
      <c r="BRF54" s="163"/>
      <c r="BRG54" s="163"/>
      <c r="BRH54" s="163"/>
      <c r="BRI54" s="163"/>
      <c r="BRJ54" s="163"/>
      <c r="BRK54" s="163"/>
      <c r="BRL54" s="163"/>
      <c r="BRM54" s="163"/>
      <c r="BRN54" s="163"/>
      <c r="BRO54" s="163"/>
      <c r="BRP54" s="163"/>
      <c r="BRQ54" s="163"/>
      <c r="BRR54" s="163"/>
      <c r="BRS54" s="163"/>
      <c r="BRT54" s="163"/>
      <c r="BRU54" s="163"/>
      <c r="BRV54" s="163"/>
      <c r="BRW54" s="163"/>
      <c r="BRX54" s="163"/>
      <c r="BRY54" s="163"/>
      <c r="BRZ54" s="163"/>
      <c r="BSA54" s="163"/>
      <c r="BSB54" s="163"/>
      <c r="BSC54" s="163"/>
      <c r="BSD54" s="163"/>
      <c r="BSE54" s="163"/>
      <c r="BSF54" s="163"/>
      <c r="BSG54" s="163"/>
      <c r="BSH54" s="163"/>
      <c r="BSI54" s="163"/>
      <c r="BSJ54" s="163"/>
      <c r="BSK54" s="163"/>
      <c r="BSL54" s="163"/>
      <c r="BSM54" s="163"/>
      <c r="BSN54" s="163"/>
      <c r="BSO54" s="163"/>
      <c r="BSP54" s="163"/>
      <c r="BSQ54" s="163"/>
      <c r="BSR54" s="163"/>
      <c r="BSS54" s="163"/>
      <c r="BST54" s="163"/>
      <c r="BSU54" s="163"/>
      <c r="BSV54" s="163"/>
      <c r="BSW54" s="163"/>
      <c r="BSX54" s="163"/>
      <c r="BSY54" s="163"/>
      <c r="BSZ54" s="163"/>
      <c r="BTA54" s="163"/>
      <c r="BTB54" s="163"/>
      <c r="BTC54" s="163"/>
      <c r="BTD54" s="163"/>
      <c r="BTE54" s="163"/>
      <c r="BTF54" s="163"/>
      <c r="BTG54" s="163"/>
      <c r="BTH54" s="163"/>
      <c r="BTI54" s="163"/>
      <c r="BTJ54" s="163"/>
      <c r="BTK54" s="163"/>
      <c r="BTL54" s="163"/>
      <c r="BTM54" s="163"/>
      <c r="BTN54" s="163"/>
      <c r="BTO54" s="163"/>
      <c r="BTP54" s="163"/>
      <c r="BTQ54" s="163"/>
      <c r="BTR54" s="163"/>
      <c r="BTS54" s="163"/>
      <c r="BTT54" s="163"/>
      <c r="BTU54" s="163"/>
      <c r="BTV54" s="163"/>
      <c r="BTW54" s="163"/>
      <c r="BTX54" s="163"/>
      <c r="BTY54" s="163"/>
      <c r="BTZ54" s="163"/>
      <c r="BUA54" s="163"/>
      <c r="BUB54" s="163"/>
      <c r="BUC54" s="163"/>
      <c r="BUD54" s="163"/>
      <c r="BUE54" s="163"/>
      <c r="BUF54" s="163"/>
      <c r="BUG54" s="163"/>
      <c r="BUH54" s="163"/>
      <c r="BUI54" s="163"/>
      <c r="BUJ54" s="163"/>
      <c r="BUK54" s="163"/>
      <c r="BUL54" s="163"/>
      <c r="BUM54" s="163"/>
      <c r="BUN54" s="163"/>
      <c r="BUO54" s="163"/>
      <c r="BUP54" s="163"/>
      <c r="BUQ54" s="163"/>
      <c r="BUR54" s="163"/>
      <c r="BUS54" s="163"/>
      <c r="BUT54" s="163"/>
      <c r="BUU54" s="163"/>
      <c r="BUV54" s="163"/>
      <c r="BUW54" s="163"/>
      <c r="BUX54" s="163"/>
      <c r="BUY54" s="163"/>
      <c r="BUZ54" s="163"/>
      <c r="BVA54" s="163"/>
      <c r="BVB54" s="163"/>
      <c r="BVC54" s="163"/>
      <c r="BVD54" s="163"/>
      <c r="BVE54" s="163"/>
      <c r="BVF54" s="163"/>
      <c r="BVG54" s="163"/>
      <c r="BVH54" s="163"/>
      <c r="BVI54" s="163"/>
      <c r="BVJ54" s="163"/>
      <c r="BVK54" s="163"/>
      <c r="BVL54" s="163"/>
      <c r="BVM54" s="163"/>
      <c r="BVN54" s="163"/>
      <c r="BVO54" s="163"/>
      <c r="BVP54" s="163"/>
      <c r="BVQ54" s="163"/>
      <c r="BVR54" s="163"/>
      <c r="BVS54" s="163"/>
      <c r="BVT54" s="163"/>
      <c r="BVU54" s="163"/>
      <c r="BVV54" s="163"/>
      <c r="BVW54" s="163"/>
      <c r="BVX54" s="163"/>
      <c r="BVY54" s="163"/>
      <c r="BVZ54" s="163"/>
      <c r="BWA54" s="163"/>
      <c r="BWB54" s="163"/>
      <c r="BWC54" s="163"/>
      <c r="BWD54" s="163"/>
      <c r="BWE54" s="163"/>
      <c r="BWF54" s="163"/>
      <c r="BWG54" s="163"/>
      <c r="BWH54" s="163"/>
      <c r="BWI54" s="163"/>
      <c r="BWJ54" s="163"/>
      <c r="BWK54" s="163"/>
      <c r="BWL54" s="163"/>
      <c r="BWM54" s="163"/>
      <c r="BWN54" s="163"/>
      <c r="BWO54" s="163"/>
      <c r="BWP54" s="163"/>
      <c r="BWQ54" s="163"/>
      <c r="BWR54" s="163"/>
      <c r="BWS54" s="163"/>
      <c r="BWT54" s="163"/>
      <c r="BWU54" s="163"/>
      <c r="BWV54" s="163"/>
      <c r="BWW54" s="163"/>
      <c r="BWX54" s="163"/>
      <c r="BWY54" s="163"/>
      <c r="BWZ54" s="163"/>
      <c r="BXA54" s="163"/>
      <c r="BXB54" s="163"/>
      <c r="BXC54" s="163"/>
      <c r="BXD54" s="163"/>
      <c r="BXE54" s="163"/>
      <c r="BXF54" s="163"/>
      <c r="BXG54" s="163"/>
      <c r="BXH54" s="163"/>
      <c r="BXI54" s="163"/>
      <c r="BXJ54" s="163"/>
      <c r="BXK54" s="163"/>
      <c r="BXL54" s="163"/>
      <c r="BXM54" s="163"/>
      <c r="BXN54" s="163"/>
      <c r="BXO54" s="163"/>
      <c r="BXP54" s="163"/>
      <c r="BXQ54" s="163"/>
      <c r="BXR54" s="163"/>
      <c r="BXS54" s="163"/>
      <c r="BXT54" s="163"/>
      <c r="BXU54" s="163"/>
      <c r="BXV54" s="163"/>
      <c r="BXW54" s="163"/>
      <c r="BXX54" s="163"/>
      <c r="BXY54" s="163"/>
      <c r="BXZ54" s="163"/>
      <c r="BYA54" s="163"/>
      <c r="BYB54" s="163"/>
      <c r="BYC54" s="163"/>
      <c r="BYD54" s="163"/>
      <c r="BYE54" s="163"/>
      <c r="BYF54" s="163"/>
      <c r="BYG54" s="163"/>
      <c r="BYH54" s="163"/>
      <c r="BYI54" s="163"/>
      <c r="BYJ54" s="163"/>
      <c r="BYK54" s="163"/>
      <c r="BYL54" s="163"/>
      <c r="BYM54" s="163"/>
      <c r="BYN54" s="163"/>
      <c r="BYO54" s="163"/>
      <c r="BYP54" s="163"/>
      <c r="BYQ54" s="163"/>
      <c r="BYR54" s="163"/>
      <c r="BYS54" s="163"/>
      <c r="BYT54" s="163"/>
      <c r="BYU54" s="163"/>
      <c r="BYV54" s="163"/>
      <c r="BYW54" s="163"/>
      <c r="BYX54" s="163"/>
      <c r="BYY54" s="163"/>
      <c r="BYZ54" s="163"/>
      <c r="BZA54" s="163"/>
      <c r="BZB54" s="163"/>
      <c r="BZC54" s="163"/>
      <c r="BZD54" s="163"/>
      <c r="BZE54" s="163"/>
      <c r="BZF54" s="163"/>
      <c r="BZG54" s="163"/>
      <c r="BZH54" s="163"/>
      <c r="BZI54" s="163"/>
      <c r="BZJ54" s="163"/>
      <c r="BZK54" s="163"/>
      <c r="BZL54" s="163"/>
      <c r="BZM54" s="163"/>
      <c r="BZN54" s="163"/>
      <c r="BZO54" s="163"/>
      <c r="BZP54" s="163"/>
      <c r="BZQ54" s="163"/>
      <c r="BZR54" s="163"/>
      <c r="BZS54" s="163"/>
      <c r="BZT54" s="163"/>
      <c r="BZU54" s="163"/>
      <c r="BZV54" s="163"/>
      <c r="BZW54" s="163"/>
      <c r="BZX54" s="163"/>
      <c r="BZY54" s="163"/>
      <c r="BZZ54" s="163"/>
      <c r="CAA54" s="163"/>
      <c r="CAB54" s="163"/>
      <c r="CAC54" s="163"/>
      <c r="CAD54" s="163"/>
      <c r="CAE54" s="163"/>
      <c r="CAF54" s="163"/>
      <c r="CAG54" s="163"/>
      <c r="CAH54" s="163"/>
      <c r="CAI54" s="163"/>
      <c r="CAJ54" s="163"/>
      <c r="CAK54" s="163"/>
      <c r="CAL54" s="163"/>
      <c r="CAM54" s="163"/>
      <c r="CAN54" s="163"/>
      <c r="CAO54" s="163"/>
      <c r="CAP54" s="163"/>
      <c r="CAQ54" s="163"/>
      <c r="CAR54" s="163"/>
      <c r="CAS54" s="163"/>
      <c r="CAT54" s="163"/>
      <c r="CAU54" s="163"/>
      <c r="CAV54" s="163"/>
      <c r="CAW54" s="163"/>
      <c r="CAX54" s="163"/>
      <c r="CAY54" s="163"/>
      <c r="CAZ54" s="163"/>
      <c r="CBA54" s="163"/>
      <c r="CBB54" s="163"/>
      <c r="CBC54" s="163"/>
      <c r="CBD54" s="163"/>
      <c r="CBE54" s="163"/>
      <c r="CBF54" s="163"/>
      <c r="CBG54" s="163"/>
      <c r="CBH54" s="163"/>
      <c r="CBI54" s="163"/>
      <c r="CBJ54" s="163"/>
      <c r="CBK54" s="163"/>
      <c r="CBL54" s="163"/>
      <c r="CBM54" s="163"/>
      <c r="CBN54" s="163"/>
      <c r="CBO54" s="163"/>
      <c r="CBP54" s="163"/>
      <c r="CBQ54" s="163"/>
      <c r="CBR54" s="163"/>
      <c r="CBS54" s="163"/>
      <c r="CBT54" s="163"/>
      <c r="CBU54" s="163"/>
      <c r="CBV54" s="163"/>
      <c r="CBW54" s="163"/>
      <c r="CBX54" s="163"/>
      <c r="CBY54" s="163"/>
      <c r="CBZ54" s="163"/>
      <c r="CCA54" s="163"/>
      <c r="CCB54" s="163"/>
      <c r="CCC54" s="163"/>
      <c r="CCD54" s="163"/>
      <c r="CCE54" s="163"/>
      <c r="CCF54" s="163"/>
      <c r="CCG54" s="163"/>
      <c r="CCH54" s="163"/>
      <c r="CCI54" s="163"/>
      <c r="CCJ54" s="163"/>
      <c r="CCK54" s="163"/>
      <c r="CCL54" s="163"/>
      <c r="CCM54" s="163"/>
      <c r="CCN54" s="163"/>
      <c r="CCO54" s="163"/>
      <c r="CCP54" s="163"/>
      <c r="CCQ54" s="163"/>
      <c r="CCR54" s="163"/>
      <c r="CCS54" s="163"/>
      <c r="CCT54" s="163"/>
      <c r="CCU54" s="163"/>
      <c r="CCV54" s="163"/>
      <c r="CCW54" s="163"/>
      <c r="CCX54" s="163"/>
      <c r="CCY54" s="163"/>
      <c r="CCZ54" s="163"/>
      <c r="CDA54" s="163"/>
      <c r="CDB54" s="163"/>
      <c r="CDC54" s="163"/>
      <c r="CDD54" s="163"/>
      <c r="CDE54" s="163"/>
      <c r="CDF54" s="163"/>
      <c r="CDG54" s="163"/>
      <c r="CDH54" s="163"/>
      <c r="CDI54" s="163"/>
      <c r="CDJ54" s="163"/>
      <c r="CDK54" s="163"/>
      <c r="CDL54" s="163"/>
      <c r="CDM54" s="163"/>
      <c r="CDN54" s="163"/>
      <c r="CDO54" s="163"/>
      <c r="CDP54" s="163"/>
      <c r="CDQ54" s="163"/>
      <c r="CDR54" s="163"/>
      <c r="CDS54" s="163"/>
      <c r="CDT54" s="163"/>
      <c r="CDU54" s="163"/>
      <c r="CDV54" s="163"/>
      <c r="CDW54" s="163"/>
      <c r="CDX54" s="163"/>
      <c r="CDY54" s="163"/>
      <c r="CDZ54" s="163"/>
      <c r="CEA54" s="163"/>
      <c r="CEB54" s="163"/>
      <c r="CEC54" s="163"/>
      <c r="CED54" s="163"/>
      <c r="CEE54" s="163"/>
      <c r="CEF54" s="163"/>
      <c r="CEG54" s="163"/>
      <c r="CEH54" s="163"/>
      <c r="CEI54" s="163"/>
      <c r="CEJ54" s="163"/>
      <c r="CEK54" s="163"/>
      <c r="CEL54" s="163"/>
      <c r="CEM54" s="163"/>
      <c r="CEN54" s="163"/>
      <c r="CEO54" s="163"/>
      <c r="CEP54" s="163"/>
      <c r="CEQ54" s="163"/>
      <c r="CER54" s="163"/>
      <c r="CES54" s="163"/>
      <c r="CET54" s="163"/>
      <c r="CEU54" s="163"/>
      <c r="CEV54" s="163"/>
      <c r="CEW54" s="163"/>
      <c r="CEX54" s="163"/>
      <c r="CEY54" s="163"/>
      <c r="CEZ54" s="163"/>
      <c r="CFA54" s="163"/>
      <c r="CFB54" s="163"/>
      <c r="CFC54" s="163"/>
      <c r="CFD54" s="163"/>
      <c r="CFE54" s="163"/>
      <c r="CFF54" s="163"/>
      <c r="CFG54" s="163"/>
      <c r="CFH54" s="163"/>
      <c r="CFI54" s="163"/>
      <c r="CFJ54" s="163"/>
      <c r="CFK54" s="163"/>
      <c r="CFL54" s="163"/>
      <c r="CFM54" s="163"/>
      <c r="CFN54" s="163"/>
      <c r="CFO54" s="163"/>
      <c r="CFP54" s="163"/>
      <c r="CFQ54" s="163"/>
      <c r="CFR54" s="163"/>
      <c r="CFS54" s="163"/>
      <c r="CFT54" s="163"/>
      <c r="CFU54" s="163"/>
      <c r="CFV54" s="163"/>
      <c r="CFW54" s="163"/>
      <c r="CFX54" s="163"/>
      <c r="CFY54" s="163"/>
      <c r="CFZ54" s="163"/>
      <c r="CGA54" s="163"/>
      <c r="CGB54" s="163"/>
      <c r="CGC54" s="163"/>
      <c r="CGD54" s="163"/>
      <c r="CGE54" s="163"/>
      <c r="CGF54" s="163"/>
      <c r="CGG54" s="163"/>
      <c r="CGH54" s="163"/>
      <c r="CGI54" s="163"/>
      <c r="CGJ54" s="163"/>
      <c r="CGK54" s="163"/>
      <c r="CGL54" s="163"/>
      <c r="CGM54" s="163"/>
      <c r="CGN54" s="163"/>
      <c r="CGO54" s="163"/>
      <c r="CGP54" s="163"/>
      <c r="CGQ54" s="163"/>
      <c r="CGR54" s="163"/>
      <c r="CGS54" s="163"/>
      <c r="CGT54" s="163"/>
      <c r="CGU54" s="163"/>
      <c r="CGV54" s="163"/>
      <c r="CGW54" s="163"/>
      <c r="CGX54" s="163"/>
      <c r="CGY54" s="163"/>
      <c r="CGZ54" s="163"/>
      <c r="CHA54" s="163"/>
      <c r="CHB54" s="163"/>
      <c r="CHC54" s="163"/>
      <c r="CHD54" s="163"/>
      <c r="CHE54" s="163"/>
      <c r="CHF54" s="163"/>
      <c r="CHG54" s="163"/>
      <c r="CHH54" s="163"/>
      <c r="CHI54" s="163"/>
      <c r="CHJ54" s="163"/>
      <c r="CHK54" s="163"/>
      <c r="CHL54" s="163"/>
      <c r="CHM54" s="163"/>
      <c r="CHN54" s="163"/>
      <c r="CHO54" s="163"/>
      <c r="CHP54" s="163"/>
      <c r="CHQ54" s="163"/>
      <c r="CHR54" s="163"/>
      <c r="CHS54" s="163"/>
      <c r="CHT54" s="163"/>
      <c r="CHU54" s="163"/>
      <c r="CHV54" s="163"/>
      <c r="CHW54" s="163"/>
      <c r="CHX54" s="163"/>
      <c r="CHY54" s="163"/>
      <c r="CHZ54" s="163"/>
      <c r="CIA54" s="163"/>
      <c r="CIB54" s="163"/>
      <c r="CIC54" s="163"/>
      <c r="CID54" s="163"/>
      <c r="CIE54" s="163"/>
      <c r="CIF54" s="163"/>
      <c r="CIG54" s="163"/>
      <c r="CIH54" s="163"/>
      <c r="CII54" s="163"/>
      <c r="CIJ54" s="163"/>
      <c r="CIK54" s="163"/>
      <c r="CIL54" s="163"/>
      <c r="CIM54" s="163"/>
      <c r="CIN54" s="163"/>
      <c r="CIO54" s="163"/>
      <c r="CIP54" s="163"/>
      <c r="CIQ54" s="163"/>
      <c r="CIR54" s="163"/>
      <c r="CIS54" s="163"/>
      <c r="CIT54" s="163"/>
      <c r="CIU54" s="163"/>
      <c r="CIV54" s="163"/>
      <c r="CIW54" s="163"/>
      <c r="CIX54" s="163"/>
      <c r="CIY54" s="163"/>
      <c r="CIZ54" s="163"/>
      <c r="CJA54" s="163"/>
      <c r="CJB54" s="163"/>
      <c r="CJC54" s="163"/>
      <c r="CJD54" s="163"/>
      <c r="CJE54" s="163"/>
      <c r="CJF54" s="163"/>
      <c r="CJG54" s="163"/>
      <c r="CJH54" s="163"/>
      <c r="CJI54" s="163"/>
      <c r="CJJ54" s="163"/>
      <c r="CJK54" s="163"/>
      <c r="CJL54" s="163"/>
      <c r="CJM54" s="163"/>
      <c r="CJN54" s="163"/>
      <c r="CJO54" s="163"/>
      <c r="CJP54" s="163"/>
      <c r="CJQ54" s="163"/>
      <c r="CJR54" s="163"/>
      <c r="CJS54" s="163"/>
      <c r="CJT54" s="163"/>
      <c r="CJU54" s="163"/>
      <c r="CJV54" s="163"/>
      <c r="CJW54" s="163"/>
      <c r="CJX54" s="163"/>
      <c r="CJY54" s="163"/>
      <c r="CJZ54" s="163"/>
      <c r="CKA54" s="163"/>
      <c r="CKB54" s="163"/>
      <c r="CKC54" s="163"/>
      <c r="CKD54" s="163"/>
      <c r="CKE54" s="163"/>
      <c r="CKF54" s="163"/>
      <c r="CKG54" s="163"/>
      <c r="CKH54" s="163"/>
      <c r="CKI54" s="163"/>
      <c r="CKJ54" s="163"/>
      <c r="CKK54" s="163"/>
      <c r="CKL54" s="163"/>
      <c r="CKM54" s="163"/>
      <c r="CKN54" s="163"/>
      <c r="CKO54" s="163"/>
      <c r="CKP54" s="163"/>
      <c r="CKQ54" s="163"/>
      <c r="CKR54" s="163"/>
      <c r="CKS54" s="163"/>
      <c r="CKT54" s="163"/>
      <c r="CKU54" s="163"/>
      <c r="CKV54" s="163"/>
      <c r="CKW54" s="163"/>
      <c r="CKX54" s="163"/>
      <c r="CKY54" s="163"/>
      <c r="CKZ54" s="163"/>
      <c r="CLA54" s="163"/>
      <c r="CLB54" s="163"/>
      <c r="CLC54" s="163"/>
      <c r="CLD54" s="163"/>
      <c r="CLE54" s="163"/>
      <c r="CLF54" s="163"/>
      <c r="CLG54" s="163"/>
      <c r="CLH54" s="163"/>
      <c r="CLI54" s="163"/>
      <c r="CLJ54" s="163"/>
      <c r="CLK54" s="163"/>
      <c r="CLL54" s="163"/>
      <c r="CLM54" s="163"/>
      <c r="CLN54" s="163"/>
      <c r="CLO54" s="163"/>
      <c r="CLP54" s="163"/>
      <c r="CLQ54" s="163"/>
      <c r="CLR54" s="163"/>
      <c r="CLS54" s="163"/>
      <c r="CLT54" s="163"/>
      <c r="CLU54" s="163"/>
      <c r="CLV54" s="163"/>
      <c r="CLW54" s="163"/>
      <c r="CLX54" s="163"/>
      <c r="CLY54" s="163"/>
      <c r="CLZ54" s="163"/>
      <c r="CMA54" s="163"/>
      <c r="CMB54" s="163"/>
      <c r="CMC54" s="163"/>
      <c r="CMD54" s="163"/>
      <c r="CME54" s="163"/>
      <c r="CMF54" s="163"/>
      <c r="CMG54" s="163"/>
      <c r="CMH54" s="163"/>
      <c r="CMI54" s="163"/>
      <c r="CMJ54" s="163"/>
      <c r="CMK54" s="163"/>
      <c r="CML54" s="163"/>
      <c r="CMM54" s="163"/>
      <c r="CMN54" s="163"/>
      <c r="CMO54" s="163"/>
      <c r="CMP54" s="163"/>
      <c r="CMQ54" s="163"/>
      <c r="CMR54" s="163"/>
      <c r="CMS54" s="163"/>
      <c r="CMT54" s="163"/>
      <c r="CMU54" s="163"/>
      <c r="CMV54" s="163"/>
      <c r="CMW54" s="163"/>
      <c r="CMX54" s="163"/>
      <c r="CMY54" s="163"/>
      <c r="CMZ54" s="163"/>
      <c r="CNA54" s="163"/>
      <c r="CNB54" s="163"/>
      <c r="CNC54" s="163"/>
      <c r="CND54" s="163"/>
      <c r="CNE54" s="163"/>
      <c r="CNF54" s="163"/>
      <c r="CNG54" s="163"/>
      <c r="CNH54" s="163"/>
      <c r="CNI54" s="163"/>
      <c r="CNJ54" s="163"/>
      <c r="CNK54" s="163"/>
      <c r="CNL54" s="163"/>
      <c r="CNM54" s="163"/>
      <c r="CNN54" s="163"/>
      <c r="CNO54" s="163"/>
      <c r="CNP54" s="163"/>
      <c r="CNQ54" s="163"/>
      <c r="CNR54" s="163"/>
      <c r="CNS54" s="163"/>
      <c r="CNT54" s="163"/>
      <c r="CNU54" s="163"/>
      <c r="CNV54" s="163"/>
      <c r="CNW54" s="163"/>
      <c r="CNX54" s="163"/>
      <c r="CNY54" s="163"/>
      <c r="CNZ54" s="163"/>
      <c r="COA54" s="163"/>
      <c r="COB54" s="163"/>
      <c r="COC54" s="163"/>
      <c r="COD54" s="163"/>
      <c r="COE54" s="163"/>
      <c r="COF54" s="163"/>
      <c r="COG54" s="163"/>
      <c r="COH54" s="163"/>
      <c r="COI54" s="163"/>
      <c r="COJ54" s="163"/>
      <c r="COK54" s="163"/>
      <c r="COL54" s="163"/>
      <c r="COM54" s="163"/>
      <c r="CON54" s="163"/>
      <c r="COO54" s="163"/>
      <c r="COP54" s="163"/>
      <c r="COQ54" s="163"/>
      <c r="COR54" s="163"/>
      <c r="COS54" s="163"/>
      <c r="COT54" s="163"/>
      <c r="COU54" s="163"/>
      <c r="COV54" s="163"/>
      <c r="COW54" s="163"/>
      <c r="COX54" s="163"/>
      <c r="COY54" s="163"/>
      <c r="COZ54" s="163"/>
      <c r="CPA54" s="163"/>
      <c r="CPB54" s="163"/>
      <c r="CPC54" s="163"/>
      <c r="CPD54" s="163"/>
      <c r="CPE54" s="163"/>
      <c r="CPF54" s="163"/>
      <c r="CPG54" s="163"/>
      <c r="CPH54" s="163"/>
      <c r="CPI54" s="163"/>
      <c r="CPJ54" s="163"/>
      <c r="CPK54" s="163"/>
      <c r="CPL54" s="163"/>
      <c r="CPM54" s="163"/>
      <c r="CPN54" s="163"/>
      <c r="CPO54" s="163"/>
      <c r="CPP54" s="163"/>
      <c r="CPQ54" s="163"/>
      <c r="CPR54" s="163"/>
      <c r="CPS54" s="163"/>
      <c r="CPT54" s="163"/>
      <c r="CPU54" s="163"/>
      <c r="CPV54" s="163"/>
      <c r="CPW54" s="163"/>
      <c r="CPX54" s="163"/>
      <c r="CPY54" s="163"/>
      <c r="CPZ54" s="163"/>
      <c r="CQA54" s="163"/>
      <c r="CQB54" s="163"/>
      <c r="CQC54" s="163"/>
      <c r="CQD54" s="163"/>
      <c r="CQE54" s="163"/>
      <c r="CQF54" s="163"/>
      <c r="CQG54" s="163"/>
      <c r="CQH54" s="163"/>
      <c r="CQI54" s="163"/>
      <c r="CQJ54" s="163"/>
      <c r="CQK54" s="163"/>
      <c r="CQL54" s="163"/>
      <c r="CQM54" s="163"/>
      <c r="CQN54" s="163"/>
      <c r="CQO54" s="163"/>
      <c r="CQP54" s="163"/>
      <c r="CQQ54" s="163"/>
      <c r="CQR54" s="163"/>
      <c r="CQS54" s="163"/>
      <c r="CQT54" s="163"/>
      <c r="CQU54" s="163"/>
      <c r="CQV54" s="163"/>
      <c r="CQW54" s="163"/>
      <c r="CQX54" s="163"/>
      <c r="CQY54" s="163"/>
      <c r="CQZ54" s="163"/>
      <c r="CRA54" s="163"/>
      <c r="CRB54" s="163"/>
      <c r="CRC54" s="163"/>
      <c r="CRD54" s="163"/>
      <c r="CRE54" s="163"/>
      <c r="CRF54" s="163"/>
      <c r="CRG54" s="163"/>
      <c r="CRH54" s="163"/>
      <c r="CRI54" s="163"/>
      <c r="CRJ54" s="163"/>
      <c r="CRK54" s="163"/>
      <c r="CRL54" s="163"/>
      <c r="CRM54" s="163"/>
      <c r="CRN54" s="163"/>
      <c r="CRO54" s="163"/>
      <c r="CRP54" s="163"/>
      <c r="CRQ54" s="163"/>
      <c r="CRR54" s="163"/>
      <c r="CRS54" s="163"/>
      <c r="CRT54" s="163"/>
      <c r="CRU54" s="163"/>
      <c r="CRV54" s="163"/>
      <c r="CRW54" s="163"/>
      <c r="CRX54" s="163"/>
      <c r="CRY54" s="163"/>
      <c r="CRZ54" s="163"/>
      <c r="CSA54" s="163"/>
      <c r="CSB54" s="163"/>
      <c r="CSC54" s="163"/>
      <c r="CSD54" s="163"/>
      <c r="CSE54" s="163"/>
      <c r="CSF54" s="163"/>
      <c r="CSG54" s="163"/>
      <c r="CSH54" s="163"/>
      <c r="CSI54" s="163"/>
      <c r="CSJ54" s="163"/>
      <c r="CSK54" s="163"/>
      <c r="CSL54" s="163"/>
      <c r="CSM54" s="163"/>
      <c r="CSN54" s="163"/>
      <c r="CSO54" s="163"/>
      <c r="CSP54" s="163"/>
      <c r="CSQ54" s="163"/>
      <c r="CSR54" s="163"/>
      <c r="CSS54" s="163"/>
      <c r="CST54" s="163"/>
      <c r="CSU54" s="163"/>
      <c r="CSV54" s="163"/>
      <c r="CSW54" s="163"/>
      <c r="CSX54" s="163"/>
      <c r="CSY54" s="163"/>
      <c r="CSZ54" s="163"/>
      <c r="CTA54" s="163"/>
      <c r="CTB54" s="163"/>
      <c r="CTC54" s="163"/>
      <c r="CTD54" s="163"/>
      <c r="CTE54" s="163"/>
      <c r="CTF54" s="163"/>
      <c r="CTG54" s="163"/>
      <c r="CTH54" s="163"/>
      <c r="CTI54" s="163"/>
      <c r="CTJ54" s="163"/>
      <c r="CTK54" s="163"/>
      <c r="CTL54" s="163"/>
      <c r="CTM54" s="163"/>
      <c r="CTN54" s="163"/>
      <c r="CTO54" s="163"/>
      <c r="CTP54" s="163"/>
      <c r="CTQ54" s="163"/>
      <c r="CTR54" s="163"/>
      <c r="CTS54" s="163"/>
      <c r="CTT54" s="163"/>
      <c r="CTU54" s="163"/>
      <c r="CTV54" s="163"/>
      <c r="CTW54" s="163"/>
      <c r="CTX54" s="163"/>
      <c r="CTY54" s="163"/>
      <c r="CTZ54" s="163"/>
      <c r="CUA54" s="163"/>
      <c r="CUB54" s="163"/>
      <c r="CUC54" s="163"/>
      <c r="CUD54" s="163"/>
      <c r="CUE54" s="163"/>
      <c r="CUF54" s="163"/>
      <c r="CUG54" s="163"/>
      <c r="CUH54" s="163"/>
      <c r="CUI54" s="163"/>
      <c r="CUJ54" s="163"/>
      <c r="CUK54" s="163"/>
      <c r="CUL54" s="163"/>
      <c r="CUM54" s="163"/>
      <c r="CUN54" s="163"/>
      <c r="CUO54" s="163"/>
      <c r="CUP54" s="163"/>
      <c r="CUQ54" s="163"/>
      <c r="CUR54" s="163"/>
      <c r="CUS54" s="163"/>
      <c r="CUT54" s="163"/>
      <c r="CUU54" s="163"/>
      <c r="CUV54" s="163"/>
      <c r="CUW54" s="163"/>
      <c r="CUX54" s="163"/>
      <c r="CUY54" s="163"/>
      <c r="CUZ54" s="163"/>
      <c r="CVA54" s="163"/>
      <c r="CVB54" s="163"/>
      <c r="CVC54" s="163"/>
      <c r="CVD54" s="163"/>
      <c r="CVE54" s="163"/>
      <c r="CVF54" s="163"/>
      <c r="CVG54" s="163"/>
      <c r="CVH54" s="163"/>
      <c r="CVI54" s="163"/>
      <c r="CVJ54" s="163"/>
      <c r="CVK54" s="163"/>
      <c r="CVL54" s="163"/>
      <c r="CVM54" s="163"/>
      <c r="CVN54" s="163"/>
      <c r="CVO54" s="163"/>
      <c r="CVP54" s="163"/>
      <c r="CVQ54" s="163"/>
      <c r="CVR54" s="163"/>
      <c r="CVS54" s="163"/>
      <c r="CVT54" s="163"/>
      <c r="CVU54" s="163"/>
      <c r="CVV54" s="163"/>
      <c r="CVW54" s="163"/>
      <c r="CVX54" s="163"/>
      <c r="CVY54" s="163"/>
      <c r="CVZ54" s="163"/>
      <c r="CWA54" s="163"/>
      <c r="CWB54" s="163"/>
      <c r="CWC54" s="163"/>
      <c r="CWD54" s="163"/>
      <c r="CWE54" s="163"/>
      <c r="CWF54" s="163"/>
      <c r="CWG54" s="163"/>
      <c r="CWH54" s="163"/>
      <c r="CWI54" s="163"/>
      <c r="CWJ54" s="163"/>
      <c r="CWK54" s="163"/>
      <c r="CWL54" s="163"/>
      <c r="CWM54" s="163"/>
      <c r="CWN54" s="163"/>
      <c r="CWO54" s="163"/>
      <c r="CWP54" s="163"/>
      <c r="CWQ54" s="163"/>
      <c r="CWR54" s="163"/>
      <c r="CWS54" s="163"/>
      <c r="CWT54" s="163"/>
      <c r="CWU54" s="163"/>
      <c r="CWV54" s="163"/>
      <c r="CWW54" s="163"/>
      <c r="CWX54" s="163"/>
      <c r="CWY54" s="163"/>
      <c r="CWZ54" s="163"/>
      <c r="CXA54" s="163"/>
      <c r="CXB54" s="163"/>
      <c r="CXC54" s="163"/>
      <c r="CXD54" s="163"/>
      <c r="CXE54" s="163"/>
      <c r="CXF54" s="163"/>
      <c r="CXG54" s="163"/>
      <c r="CXH54" s="163"/>
      <c r="CXI54" s="163"/>
      <c r="CXJ54" s="163"/>
      <c r="CXK54" s="163"/>
      <c r="CXL54" s="163"/>
      <c r="CXM54" s="163"/>
      <c r="CXN54" s="163"/>
      <c r="CXO54" s="163"/>
      <c r="CXP54" s="163"/>
      <c r="CXQ54" s="163"/>
      <c r="CXR54" s="163"/>
      <c r="CXS54" s="163"/>
      <c r="CXT54" s="163"/>
      <c r="CXU54" s="163"/>
      <c r="CXV54" s="163"/>
      <c r="CXW54" s="163"/>
      <c r="CXX54" s="163"/>
      <c r="CXY54" s="163"/>
      <c r="CXZ54" s="163"/>
      <c r="CYA54" s="163"/>
      <c r="CYB54" s="163"/>
      <c r="CYC54" s="163"/>
      <c r="CYD54" s="163"/>
      <c r="CYE54" s="163"/>
      <c r="CYF54" s="163"/>
      <c r="CYG54" s="163"/>
      <c r="CYH54" s="163"/>
      <c r="CYI54" s="163"/>
      <c r="CYJ54" s="163"/>
      <c r="CYK54" s="163"/>
      <c r="CYL54" s="163"/>
      <c r="CYM54" s="163"/>
      <c r="CYN54" s="163"/>
      <c r="CYO54" s="163"/>
      <c r="CYP54" s="163"/>
      <c r="CYQ54" s="163"/>
      <c r="CYR54" s="163"/>
      <c r="CYS54" s="163"/>
      <c r="CYT54" s="163"/>
      <c r="CYU54" s="163"/>
      <c r="CYV54" s="163"/>
      <c r="CYW54" s="163"/>
      <c r="CYX54" s="163"/>
      <c r="CYY54" s="163"/>
      <c r="CYZ54" s="163"/>
      <c r="CZA54" s="163"/>
      <c r="CZB54" s="163"/>
      <c r="CZC54" s="163"/>
      <c r="CZD54" s="163"/>
      <c r="CZE54" s="163"/>
      <c r="CZF54" s="163"/>
      <c r="CZG54" s="163"/>
      <c r="CZH54" s="163"/>
      <c r="CZI54" s="163"/>
      <c r="CZJ54" s="163"/>
      <c r="CZK54" s="163"/>
      <c r="CZL54" s="163"/>
      <c r="CZM54" s="163"/>
      <c r="CZN54" s="163"/>
      <c r="CZO54" s="163"/>
      <c r="CZP54" s="163"/>
      <c r="CZQ54" s="163"/>
      <c r="CZR54" s="163"/>
      <c r="CZS54" s="163"/>
      <c r="CZT54" s="163"/>
      <c r="CZU54" s="163"/>
      <c r="CZV54" s="163"/>
      <c r="CZW54" s="163"/>
      <c r="CZX54" s="163"/>
      <c r="CZY54" s="163"/>
      <c r="CZZ54" s="163"/>
      <c r="DAA54" s="163"/>
      <c r="DAB54" s="163"/>
      <c r="DAC54" s="163"/>
      <c r="DAD54" s="163"/>
      <c r="DAE54" s="163"/>
      <c r="DAF54" s="163"/>
      <c r="DAG54" s="163"/>
      <c r="DAH54" s="163"/>
      <c r="DAI54" s="163"/>
      <c r="DAJ54" s="163"/>
      <c r="DAK54" s="163"/>
      <c r="DAL54" s="163"/>
      <c r="DAM54" s="163"/>
      <c r="DAN54" s="163"/>
      <c r="DAO54" s="163"/>
      <c r="DAP54" s="163"/>
      <c r="DAQ54" s="163"/>
      <c r="DAR54" s="163"/>
      <c r="DAS54" s="163"/>
      <c r="DAT54" s="163"/>
      <c r="DAU54" s="163"/>
      <c r="DAV54" s="163"/>
      <c r="DAW54" s="163"/>
      <c r="DAX54" s="163"/>
      <c r="DAY54" s="163"/>
      <c r="DAZ54" s="163"/>
      <c r="DBA54" s="163"/>
      <c r="DBB54" s="163"/>
      <c r="DBC54" s="163"/>
      <c r="DBD54" s="163"/>
      <c r="DBE54" s="163"/>
      <c r="DBF54" s="163"/>
      <c r="DBG54" s="163"/>
      <c r="DBH54" s="163"/>
      <c r="DBI54" s="163"/>
      <c r="DBJ54" s="163"/>
      <c r="DBK54" s="163"/>
      <c r="DBL54" s="163"/>
      <c r="DBM54" s="163"/>
      <c r="DBN54" s="163"/>
      <c r="DBO54" s="163"/>
      <c r="DBP54" s="163"/>
      <c r="DBQ54" s="163"/>
      <c r="DBR54" s="163"/>
      <c r="DBS54" s="163"/>
      <c r="DBT54" s="163"/>
      <c r="DBU54" s="163"/>
      <c r="DBV54" s="163"/>
      <c r="DBW54" s="163"/>
      <c r="DBX54" s="163"/>
      <c r="DBY54" s="163"/>
      <c r="DBZ54" s="163"/>
      <c r="DCA54" s="163"/>
      <c r="DCB54" s="163"/>
      <c r="DCC54" s="163"/>
      <c r="DCD54" s="163"/>
      <c r="DCE54" s="163"/>
      <c r="DCF54" s="163"/>
      <c r="DCG54" s="163"/>
      <c r="DCH54" s="163"/>
      <c r="DCI54" s="163"/>
      <c r="DCJ54" s="163"/>
      <c r="DCK54" s="163"/>
      <c r="DCL54" s="163"/>
      <c r="DCM54" s="163"/>
      <c r="DCN54" s="163"/>
      <c r="DCO54" s="163"/>
      <c r="DCP54" s="163"/>
      <c r="DCQ54" s="163"/>
      <c r="DCR54" s="163"/>
      <c r="DCS54" s="163"/>
      <c r="DCT54" s="163"/>
      <c r="DCU54" s="163"/>
      <c r="DCV54" s="163"/>
      <c r="DCW54" s="163"/>
      <c r="DCX54" s="163"/>
      <c r="DCY54" s="163"/>
      <c r="DCZ54" s="163"/>
      <c r="DDA54" s="163"/>
      <c r="DDB54" s="163"/>
      <c r="DDC54" s="163"/>
      <c r="DDD54" s="163"/>
      <c r="DDE54" s="163"/>
      <c r="DDF54" s="163"/>
      <c r="DDG54" s="163"/>
      <c r="DDH54" s="163"/>
      <c r="DDI54" s="163"/>
      <c r="DDJ54" s="163"/>
      <c r="DDK54" s="163"/>
      <c r="DDL54" s="163"/>
      <c r="DDM54" s="163"/>
      <c r="DDN54" s="163"/>
      <c r="DDO54" s="163"/>
      <c r="DDP54" s="163"/>
      <c r="DDQ54" s="163"/>
      <c r="DDR54" s="163"/>
      <c r="DDS54" s="163"/>
      <c r="DDT54" s="163"/>
      <c r="DDU54" s="163"/>
      <c r="DDV54" s="163"/>
      <c r="DDW54" s="163"/>
      <c r="DDX54" s="163"/>
      <c r="DDY54" s="163"/>
      <c r="DDZ54" s="163"/>
      <c r="DEA54" s="163"/>
      <c r="DEB54" s="163"/>
      <c r="DEC54" s="163"/>
      <c r="DED54" s="163"/>
      <c r="DEE54" s="163"/>
      <c r="DEF54" s="163"/>
      <c r="DEG54" s="163"/>
      <c r="DEH54" s="163"/>
      <c r="DEI54" s="163"/>
      <c r="DEJ54" s="163"/>
      <c r="DEK54" s="163"/>
      <c r="DEL54" s="163"/>
      <c r="DEM54" s="163"/>
      <c r="DEN54" s="163"/>
      <c r="DEO54" s="163"/>
      <c r="DEP54" s="163"/>
      <c r="DEQ54" s="163"/>
      <c r="DER54" s="163"/>
      <c r="DES54" s="163"/>
      <c r="DET54" s="163"/>
      <c r="DEU54" s="163"/>
      <c r="DEV54" s="163"/>
      <c r="DEW54" s="163"/>
      <c r="DEX54" s="163"/>
      <c r="DEY54" s="163"/>
      <c r="DEZ54" s="163"/>
      <c r="DFA54" s="163"/>
      <c r="DFB54" s="163"/>
      <c r="DFC54" s="163"/>
      <c r="DFD54" s="163"/>
      <c r="DFE54" s="163"/>
      <c r="DFF54" s="163"/>
      <c r="DFG54" s="163"/>
      <c r="DFH54" s="163"/>
      <c r="DFI54" s="163"/>
      <c r="DFJ54" s="163"/>
      <c r="DFK54" s="163"/>
      <c r="DFL54" s="163"/>
      <c r="DFM54" s="163"/>
      <c r="DFN54" s="163"/>
      <c r="DFO54" s="163"/>
      <c r="DFP54" s="163"/>
      <c r="DFQ54" s="163"/>
      <c r="DFR54" s="163"/>
      <c r="DFS54" s="163"/>
      <c r="DFT54" s="163"/>
      <c r="DFU54" s="163"/>
      <c r="DFV54" s="163"/>
      <c r="DFW54" s="163"/>
      <c r="DFX54" s="163"/>
      <c r="DFY54" s="163"/>
      <c r="DFZ54" s="163"/>
      <c r="DGA54" s="163"/>
      <c r="DGB54" s="163"/>
      <c r="DGC54" s="163"/>
      <c r="DGD54" s="163"/>
      <c r="DGE54" s="163"/>
      <c r="DGF54" s="163"/>
      <c r="DGG54" s="163"/>
      <c r="DGH54" s="163"/>
      <c r="DGI54" s="163"/>
      <c r="DGJ54" s="163"/>
      <c r="DGK54" s="163"/>
      <c r="DGL54" s="163"/>
      <c r="DGM54" s="163"/>
      <c r="DGN54" s="163"/>
      <c r="DGO54" s="163"/>
      <c r="DGP54" s="163"/>
      <c r="DGQ54" s="163"/>
      <c r="DGR54" s="163"/>
      <c r="DGS54" s="163"/>
      <c r="DGT54" s="163"/>
      <c r="DGU54" s="163"/>
      <c r="DGV54" s="163"/>
      <c r="DGW54" s="163"/>
      <c r="DGX54" s="163"/>
      <c r="DGY54" s="163"/>
      <c r="DGZ54" s="163"/>
      <c r="DHA54" s="163"/>
      <c r="DHB54" s="163"/>
      <c r="DHC54" s="163"/>
      <c r="DHD54" s="163"/>
      <c r="DHE54" s="163"/>
      <c r="DHF54" s="163"/>
      <c r="DHG54" s="163"/>
      <c r="DHH54" s="163"/>
      <c r="DHI54" s="163"/>
      <c r="DHJ54" s="163"/>
      <c r="DHK54" s="163"/>
      <c r="DHL54" s="163"/>
      <c r="DHM54" s="163"/>
      <c r="DHN54" s="163"/>
      <c r="DHO54" s="163"/>
      <c r="DHP54" s="163"/>
      <c r="DHQ54" s="163"/>
      <c r="DHR54" s="163"/>
      <c r="DHS54" s="163"/>
      <c r="DHT54" s="163"/>
      <c r="DHU54" s="163"/>
      <c r="DHV54" s="163"/>
      <c r="DHW54" s="163"/>
      <c r="DHX54" s="163"/>
      <c r="DHY54" s="163"/>
      <c r="DHZ54" s="163"/>
      <c r="DIA54" s="163"/>
      <c r="DIB54" s="163"/>
      <c r="DIC54" s="163"/>
      <c r="DID54" s="163"/>
      <c r="DIE54" s="163"/>
      <c r="DIF54" s="163"/>
      <c r="DIG54" s="163"/>
      <c r="DIH54" s="163"/>
      <c r="DII54" s="163"/>
      <c r="DIJ54" s="163"/>
      <c r="DIK54" s="163"/>
      <c r="DIL54" s="163"/>
      <c r="DIM54" s="163"/>
      <c r="DIN54" s="163"/>
      <c r="DIO54" s="163"/>
      <c r="DIP54" s="163"/>
      <c r="DIQ54" s="163"/>
      <c r="DIR54" s="163"/>
      <c r="DIS54" s="163"/>
      <c r="DIT54" s="163"/>
      <c r="DIU54" s="163"/>
      <c r="DIV54" s="163"/>
      <c r="DIW54" s="163"/>
      <c r="DIX54" s="163"/>
      <c r="DIY54" s="163"/>
      <c r="DIZ54" s="163"/>
      <c r="DJA54" s="163"/>
      <c r="DJB54" s="163"/>
      <c r="DJC54" s="163"/>
      <c r="DJD54" s="163"/>
      <c r="DJE54" s="163"/>
      <c r="DJF54" s="163"/>
      <c r="DJG54" s="163"/>
      <c r="DJH54" s="163"/>
      <c r="DJI54" s="163"/>
      <c r="DJJ54" s="163"/>
      <c r="DJK54" s="163"/>
      <c r="DJL54" s="163"/>
      <c r="DJM54" s="163"/>
      <c r="DJN54" s="163"/>
      <c r="DJO54" s="163"/>
      <c r="DJP54" s="163"/>
      <c r="DJQ54" s="163"/>
      <c r="DJR54" s="163"/>
      <c r="DJS54" s="163"/>
      <c r="DJT54" s="163"/>
      <c r="DJU54" s="163"/>
      <c r="DJV54" s="163"/>
      <c r="DJW54" s="163"/>
      <c r="DJX54" s="163"/>
      <c r="DJY54" s="163"/>
      <c r="DJZ54" s="163"/>
      <c r="DKA54" s="163"/>
      <c r="DKB54" s="163"/>
      <c r="DKC54" s="163"/>
      <c r="DKD54" s="163"/>
      <c r="DKE54" s="163"/>
      <c r="DKF54" s="163"/>
      <c r="DKG54" s="163"/>
      <c r="DKH54" s="163"/>
      <c r="DKI54" s="163"/>
      <c r="DKJ54" s="163"/>
      <c r="DKK54" s="163"/>
      <c r="DKL54" s="163"/>
      <c r="DKM54" s="163"/>
      <c r="DKN54" s="163"/>
      <c r="DKO54" s="163"/>
      <c r="DKP54" s="163"/>
      <c r="DKQ54" s="163"/>
      <c r="DKR54" s="163"/>
      <c r="DKS54" s="163"/>
      <c r="DKT54" s="163"/>
      <c r="DKU54" s="163"/>
      <c r="DKV54" s="163"/>
      <c r="DKW54" s="163"/>
      <c r="DKX54" s="163"/>
      <c r="DKY54" s="163"/>
      <c r="DKZ54" s="163"/>
      <c r="DLA54" s="163"/>
      <c r="DLB54" s="163"/>
      <c r="DLC54" s="163"/>
      <c r="DLD54" s="163"/>
      <c r="DLE54" s="163"/>
      <c r="DLF54" s="163"/>
      <c r="DLG54" s="163"/>
      <c r="DLH54" s="163"/>
      <c r="DLI54" s="163"/>
      <c r="DLJ54" s="163"/>
      <c r="DLK54" s="163"/>
      <c r="DLL54" s="163"/>
      <c r="DLM54" s="163"/>
      <c r="DLN54" s="163"/>
      <c r="DLO54" s="163"/>
      <c r="DLP54" s="163"/>
      <c r="DLQ54" s="163"/>
      <c r="DLR54" s="163"/>
      <c r="DLS54" s="163"/>
      <c r="DLT54" s="163"/>
      <c r="DLU54" s="163"/>
      <c r="DLV54" s="163"/>
      <c r="DLW54" s="163"/>
      <c r="DLX54" s="163"/>
      <c r="DLY54" s="163"/>
      <c r="DLZ54" s="163"/>
      <c r="DMA54" s="163"/>
      <c r="DMB54" s="163"/>
      <c r="DMC54" s="163"/>
      <c r="DMD54" s="163"/>
      <c r="DME54" s="163"/>
      <c r="DMF54" s="163"/>
      <c r="DMG54" s="163"/>
      <c r="DMH54" s="163"/>
      <c r="DMI54" s="163"/>
      <c r="DMJ54" s="163"/>
      <c r="DMK54" s="163"/>
      <c r="DML54" s="163"/>
      <c r="DMM54" s="163"/>
      <c r="DMN54" s="163"/>
      <c r="DMO54" s="163"/>
      <c r="DMP54" s="163"/>
      <c r="DMQ54" s="163"/>
      <c r="DMR54" s="163"/>
      <c r="DMS54" s="163"/>
      <c r="DMT54" s="163"/>
      <c r="DMU54" s="163"/>
      <c r="DMV54" s="163"/>
      <c r="DMW54" s="163"/>
      <c r="DMX54" s="163"/>
      <c r="DMY54" s="163"/>
      <c r="DMZ54" s="163"/>
      <c r="DNA54" s="163"/>
      <c r="DNB54" s="163"/>
      <c r="DNC54" s="163"/>
      <c r="DND54" s="163"/>
      <c r="DNE54" s="163"/>
      <c r="DNF54" s="163"/>
      <c r="DNG54" s="163"/>
      <c r="DNH54" s="163"/>
      <c r="DNI54" s="163"/>
      <c r="DNJ54" s="163"/>
      <c r="DNK54" s="163"/>
      <c r="DNL54" s="163"/>
      <c r="DNM54" s="163"/>
      <c r="DNN54" s="163"/>
      <c r="DNO54" s="163"/>
      <c r="DNP54" s="163"/>
      <c r="DNQ54" s="163"/>
      <c r="DNR54" s="163"/>
      <c r="DNS54" s="163"/>
      <c r="DNT54" s="163"/>
      <c r="DNU54" s="163"/>
      <c r="DNV54" s="163"/>
      <c r="DNW54" s="163"/>
      <c r="DNX54" s="163"/>
      <c r="DNY54" s="163"/>
      <c r="DNZ54" s="163"/>
      <c r="DOA54" s="163"/>
      <c r="DOB54" s="163"/>
      <c r="DOC54" s="163"/>
      <c r="DOD54" s="163"/>
      <c r="DOE54" s="163"/>
      <c r="DOF54" s="163"/>
      <c r="DOG54" s="163"/>
      <c r="DOH54" s="163"/>
      <c r="DOI54" s="163"/>
      <c r="DOJ54" s="163"/>
      <c r="DOK54" s="163"/>
      <c r="DOL54" s="163"/>
      <c r="DOM54" s="163"/>
      <c r="DON54" s="163"/>
      <c r="DOO54" s="163"/>
      <c r="DOP54" s="163"/>
      <c r="DOQ54" s="163"/>
      <c r="DOR54" s="163"/>
      <c r="DOS54" s="163"/>
      <c r="DOT54" s="163"/>
      <c r="DOU54" s="163"/>
      <c r="DOV54" s="163"/>
      <c r="DOW54" s="163"/>
      <c r="DOX54" s="163"/>
      <c r="DOY54" s="163"/>
      <c r="DOZ54" s="163"/>
      <c r="DPA54" s="163"/>
      <c r="DPB54" s="163"/>
      <c r="DPC54" s="163"/>
      <c r="DPD54" s="163"/>
      <c r="DPE54" s="163"/>
      <c r="DPF54" s="163"/>
      <c r="DPG54" s="163"/>
      <c r="DPH54" s="163"/>
      <c r="DPI54" s="163"/>
      <c r="DPJ54" s="163"/>
      <c r="DPK54" s="163"/>
      <c r="DPL54" s="163"/>
      <c r="DPM54" s="163"/>
      <c r="DPN54" s="163"/>
      <c r="DPO54" s="163"/>
      <c r="DPP54" s="163"/>
      <c r="DPQ54" s="163"/>
      <c r="DPR54" s="163"/>
      <c r="DPS54" s="163"/>
      <c r="DPT54" s="163"/>
      <c r="DPU54" s="163"/>
      <c r="DPV54" s="163"/>
      <c r="DPW54" s="163"/>
      <c r="DPX54" s="163"/>
      <c r="DPY54" s="163"/>
      <c r="DPZ54" s="163"/>
      <c r="DQA54" s="163"/>
      <c r="DQB54" s="163"/>
      <c r="DQC54" s="163"/>
      <c r="DQD54" s="163"/>
      <c r="DQE54" s="163"/>
      <c r="DQF54" s="163"/>
      <c r="DQG54" s="163"/>
      <c r="DQH54" s="163"/>
      <c r="DQI54" s="163"/>
      <c r="DQJ54" s="163"/>
      <c r="DQK54" s="163"/>
      <c r="DQL54" s="163"/>
      <c r="DQM54" s="163"/>
      <c r="DQN54" s="163"/>
      <c r="DQO54" s="163"/>
      <c r="DQP54" s="163"/>
      <c r="DQQ54" s="163"/>
      <c r="DQR54" s="163"/>
      <c r="DQS54" s="163"/>
      <c r="DQT54" s="163"/>
      <c r="DQU54" s="163"/>
      <c r="DQV54" s="163"/>
      <c r="DQW54" s="163"/>
      <c r="DQX54" s="163"/>
      <c r="DQY54" s="163"/>
      <c r="DQZ54" s="163"/>
      <c r="DRA54" s="163"/>
      <c r="DRB54" s="163"/>
      <c r="DRC54" s="163"/>
      <c r="DRD54" s="163"/>
      <c r="DRE54" s="163"/>
      <c r="DRF54" s="163"/>
      <c r="DRG54" s="163"/>
      <c r="DRH54" s="163"/>
      <c r="DRI54" s="163"/>
      <c r="DRJ54" s="163"/>
      <c r="DRK54" s="163"/>
      <c r="DRL54" s="163"/>
      <c r="DRM54" s="163"/>
      <c r="DRN54" s="163"/>
      <c r="DRO54" s="163"/>
      <c r="DRP54" s="163"/>
      <c r="DRQ54" s="163"/>
      <c r="DRR54" s="163"/>
      <c r="DRS54" s="163"/>
      <c r="DRT54" s="163"/>
      <c r="DRU54" s="163"/>
      <c r="DRV54" s="163"/>
      <c r="DRW54" s="163"/>
      <c r="DRX54" s="163"/>
      <c r="DRY54" s="163"/>
      <c r="DRZ54" s="163"/>
      <c r="DSA54" s="163"/>
      <c r="DSB54" s="163"/>
      <c r="DSC54" s="163"/>
      <c r="DSD54" s="163"/>
      <c r="DSE54" s="163"/>
      <c r="DSF54" s="163"/>
      <c r="DSG54" s="163"/>
      <c r="DSH54" s="163"/>
      <c r="DSI54" s="163"/>
      <c r="DSJ54" s="163"/>
      <c r="DSK54" s="163"/>
      <c r="DSL54" s="163"/>
      <c r="DSM54" s="163"/>
      <c r="DSN54" s="163"/>
      <c r="DSO54" s="163"/>
      <c r="DSP54" s="163"/>
      <c r="DSQ54" s="163"/>
      <c r="DSR54" s="163"/>
      <c r="DSS54" s="163"/>
      <c r="DST54" s="163"/>
      <c r="DSU54" s="163"/>
      <c r="DSV54" s="163"/>
      <c r="DSW54" s="163"/>
      <c r="DSX54" s="163"/>
      <c r="DSY54" s="163"/>
      <c r="DSZ54" s="163"/>
      <c r="DTA54" s="163"/>
      <c r="DTB54" s="163"/>
      <c r="DTC54" s="163"/>
      <c r="DTD54" s="163"/>
      <c r="DTE54" s="163"/>
      <c r="DTF54" s="163"/>
      <c r="DTG54" s="163"/>
      <c r="DTH54" s="163"/>
      <c r="DTI54" s="163"/>
      <c r="DTJ54" s="163"/>
      <c r="DTK54" s="163"/>
      <c r="DTL54" s="163"/>
      <c r="DTM54" s="163"/>
      <c r="DTN54" s="163"/>
      <c r="DTO54" s="163"/>
      <c r="DTP54" s="163"/>
      <c r="DTQ54" s="163"/>
      <c r="DTR54" s="163"/>
      <c r="DTS54" s="163"/>
      <c r="DTT54" s="163"/>
      <c r="DTU54" s="163"/>
      <c r="DTV54" s="163"/>
      <c r="DTW54" s="163"/>
      <c r="DTX54" s="163"/>
      <c r="DTY54" s="163"/>
      <c r="DTZ54" s="163"/>
      <c r="DUA54" s="163"/>
      <c r="DUB54" s="163"/>
      <c r="DUC54" s="163"/>
      <c r="DUD54" s="163"/>
      <c r="DUE54" s="163"/>
      <c r="DUF54" s="163"/>
      <c r="DUG54" s="163"/>
      <c r="DUH54" s="163"/>
      <c r="DUI54" s="163"/>
      <c r="DUJ54" s="163"/>
      <c r="DUK54" s="163"/>
      <c r="DUL54" s="163"/>
      <c r="DUM54" s="163"/>
      <c r="DUN54" s="163"/>
      <c r="DUO54" s="163"/>
      <c r="DUP54" s="163"/>
      <c r="DUQ54" s="163"/>
      <c r="DUR54" s="163"/>
      <c r="DUS54" s="163"/>
      <c r="DUT54" s="163"/>
      <c r="DUU54" s="163"/>
      <c r="DUV54" s="163"/>
      <c r="DUW54" s="163"/>
      <c r="DUX54" s="163"/>
      <c r="DUY54" s="163"/>
      <c r="DUZ54" s="163"/>
      <c r="DVA54" s="163"/>
      <c r="DVB54" s="163"/>
      <c r="DVC54" s="163"/>
      <c r="DVD54" s="163"/>
      <c r="DVE54" s="163"/>
      <c r="DVF54" s="163"/>
      <c r="DVG54" s="163"/>
      <c r="DVH54" s="163"/>
      <c r="DVI54" s="163"/>
      <c r="DVJ54" s="163"/>
      <c r="DVK54" s="163"/>
      <c r="DVL54" s="163"/>
      <c r="DVM54" s="163"/>
      <c r="DVN54" s="163"/>
      <c r="DVO54" s="163"/>
      <c r="DVP54" s="163"/>
      <c r="DVQ54" s="163"/>
      <c r="DVR54" s="163"/>
      <c r="DVS54" s="163"/>
      <c r="DVT54" s="163"/>
      <c r="DVU54" s="163"/>
      <c r="DVV54" s="163"/>
      <c r="DVW54" s="163"/>
      <c r="DVX54" s="163"/>
      <c r="DVY54" s="163"/>
      <c r="DVZ54" s="163"/>
      <c r="DWA54" s="163"/>
      <c r="DWB54" s="163"/>
      <c r="DWC54" s="163"/>
      <c r="DWD54" s="163"/>
      <c r="DWE54" s="163"/>
      <c r="DWF54" s="163"/>
      <c r="DWG54" s="163"/>
      <c r="DWH54" s="163"/>
      <c r="DWI54" s="163"/>
      <c r="DWJ54" s="163"/>
      <c r="DWK54" s="163"/>
      <c r="DWL54" s="163"/>
      <c r="DWM54" s="163"/>
      <c r="DWN54" s="163"/>
      <c r="DWO54" s="163"/>
      <c r="DWP54" s="163"/>
      <c r="DWQ54" s="163"/>
      <c r="DWR54" s="163"/>
      <c r="DWS54" s="163"/>
      <c r="DWT54" s="163"/>
      <c r="DWU54" s="163"/>
      <c r="DWV54" s="163"/>
      <c r="DWW54" s="163"/>
      <c r="DWX54" s="163"/>
      <c r="DWY54" s="163"/>
      <c r="DWZ54" s="163"/>
      <c r="DXA54" s="163"/>
      <c r="DXB54" s="163"/>
      <c r="DXC54" s="163"/>
      <c r="DXD54" s="163"/>
      <c r="DXE54" s="163"/>
      <c r="DXF54" s="163"/>
      <c r="DXG54" s="163"/>
      <c r="DXH54" s="163"/>
      <c r="DXI54" s="163"/>
      <c r="DXJ54" s="163"/>
      <c r="DXK54" s="163"/>
      <c r="DXL54" s="163"/>
      <c r="DXM54" s="163"/>
      <c r="DXN54" s="163"/>
      <c r="DXO54" s="163"/>
      <c r="DXP54" s="163"/>
      <c r="DXQ54" s="163"/>
      <c r="DXR54" s="163"/>
      <c r="DXS54" s="163"/>
      <c r="DXT54" s="163"/>
      <c r="DXU54" s="163"/>
      <c r="DXV54" s="163"/>
      <c r="DXW54" s="163"/>
      <c r="DXX54" s="163"/>
      <c r="DXY54" s="163"/>
      <c r="DXZ54" s="163"/>
      <c r="DYA54" s="163"/>
      <c r="DYB54" s="163"/>
      <c r="DYC54" s="163"/>
      <c r="DYD54" s="163"/>
      <c r="DYE54" s="163"/>
      <c r="DYF54" s="163"/>
      <c r="DYG54" s="163"/>
      <c r="DYH54" s="163"/>
      <c r="DYI54" s="163"/>
      <c r="DYJ54" s="163"/>
      <c r="DYK54" s="163"/>
      <c r="DYL54" s="163"/>
      <c r="DYM54" s="163"/>
      <c r="DYN54" s="163"/>
      <c r="DYO54" s="163"/>
      <c r="DYP54" s="163"/>
      <c r="DYQ54" s="163"/>
      <c r="DYR54" s="163"/>
      <c r="DYS54" s="163"/>
      <c r="DYT54" s="163"/>
      <c r="DYU54" s="163"/>
      <c r="DYV54" s="163"/>
      <c r="DYW54" s="163"/>
      <c r="DYX54" s="163"/>
      <c r="DYY54" s="163"/>
      <c r="DYZ54" s="163"/>
      <c r="DZA54" s="163"/>
      <c r="DZB54" s="163"/>
      <c r="DZC54" s="163"/>
      <c r="DZD54" s="163"/>
      <c r="DZE54" s="163"/>
      <c r="DZF54" s="163"/>
      <c r="DZG54" s="163"/>
      <c r="DZH54" s="163"/>
      <c r="DZI54" s="163"/>
      <c r="DZJ54" s="163"/>
      <c r="DZK54" s="163"/>
      <c r="DZL54" s="163"/>
      <c r="DZM54" s="163"/>
      <c r="DZN54" s="163"/>
      <c r="DZO54" s="163"/>
      <c r="DZP54" s="163"/>
      <c r="DZQ54" s="163"/>
      <c r="DZR54" s="163"/>
      <c r="DZS54" s="163"/>
      <c r="DZT54" s="163"/>
      <c r="DZU54" s="163"/>
      <c r="DZV54" s="163"/>
      <c r="DZW54" s="163"/>
      <c r="DZX54" s="163"/>
      <c r="DZY54" s="163"/>
      <c r="DZZ54" s="163"/>
      <c r="EAA54" s="163"/>
      <c r="EAB54" s="163"/>
      <c r="EAC54" s="163"/>
      <c r="EAD54" s="163"/>
      <c r="EAE54" s="163"/>
      <c r="EAF54" s="163"/>
      <c r="EAG54" s="163"/>
      <c r="EAH54" s="163"/>
      <c r="EAI54" s="163"/>
      <c r="EAJ54" s="163"/>
      <c r="EAK54" s="163"/>
      <c r="EAL54" s="163"/>
      <c r="EAM54" s="163"/>
      <c r="EAN54" s="163"/>
      <c r="EAO54" s="163"/>
      <c r="EAP54" s="163"/>
      <c r="EAQ54" s="163"/>
      <c r="EAR54" s="163"/>
      <c r="EAS54" s="163"/>
      <c r="EAT54" s="163"/>
      <c r="EAU54" s="163"/>
      <c r="EAV54" s="163"/>
      <c r="EAW54" s="163"/>
      <c r="EAX54" s="163"/>
      <c r="EAY54" s="163"/>
      <c r="EAZ54" s="163"/>
      <c r="EBA54" s="163"/>
      <c r="EBB54" s="163"/>
      <c r="EBC54" s="163"/>
      <c r="EBD54" s="163"/>
      <c r="EBE54" s="163"/>
      <c r="EBF54" s="163"/>
      <c r="EBG54" s="163"/>
      <c r="EBH54" s="163"/>
      <c r="EBI54" s="163"/>
      <c r="EBJ54" s="163"/>
      <c r="EBK54" s="163"/>
      <c r="EBL54" s="163"/>
      <c r="EBM54" s="163"/>
      <c r="EBN54" s="163"/>
      <c r="EBO54" s="163"/>
      <c r="EBP54" s="163"/>
      <c r="EBQ54" s="163"/>
      <c r="EBR54" s="163"/>
      <c r="EBS54" s="163"/>
      <c r="EBT54" s="163"/>
      <c r="EBU54" s="163"/>
      <c r="EBV54" s="163"/>
      <c r="EBW54" s="163"/>
      <c r="EBX54" s="163"/>
      <c r="EBY54" s="163"/>
      <c r="EBZ54" s="163"/>
      <c r="ECA54" s="163"/>
      <c r="ECB54" s="163"/>
      <c r="ECC54" s="163"/>
      <c r="ECD54" s="163"/>
      <c r="ECE54" s="163"/>
      <c r="ECF54" s="163"/>
      <c r="ECG54" s="163"/>
      <c r="ECH54" s="163"/>
      <c r="ECI54" s="163"/>
      <c r="ECJ54" s="163"/>
      <c r="ECK54" s="163"/>
      <c r="ECL54" s="163"/>
      <c r="ECM54" s="163"/>
      <c r="ECN54" s="163"/>
      <c r="ECO54" s="163"/>
      <c r="ECP54" s="163"/>
      <c r="ECQ54" s="163"/>
      <c r="ECR54" s="163"/>
      <c r="ECS54" s="163"/>
      <c r="ECT54" s="163"/>
      <c r="ECU54" s="163"/>
      <c r="ECV54" s="163"/>
      <c r="ECW54" s="163"/>
      <c r="ECX54" s="163"/>
      <c r="ECY54" s="163"/>
      <c r="ECZ54" s="163"/>
      <c r="EDA54" s="163"/>
      <c r="EDB54" s="163"/>
      <c r="EDC54" s="163"/>
      <c r="EDD54" s="163"/>
      <c r="EDE54" s="163"/>
      <c r="EDF54" s="163"/>
      <c r="EDG54" s="163"/>
      <c r="EDH54" s="163"/>
      <c r="EDI54" s="163"/>
      <c r="EDJ54" s="163"/>
      <c r="EDK54" s="163"/>
      <c r="EDL54" s="163"/>
      <c r="EDM54" s="163"/>
      <c r="EDN54" s="163"/>
      <c r="EDO54" s="163"/>
      <c r="EDP54" s="163"/>
      <c r="EDQ54" s="163"/>
      <c r="EDR54" s="163"/>
      <c r="EDS54" s="163"/>
      <c r="EDT54" s="163"/>
      <c r="EDU54" s="163"/>
      <c r="EDV54" s="163"/>
      <c r="EDW54" s="163"/>
      <c r="EDX54" s="163"/>
      <c r="EDY54" s="163"/>
      <c r="EDZ54" s="163"/>
      <c r="EEA54" s="163"/>
      <c r="EEB54" s="163"/>
      <c r="EEC54" s="163"/>
      <c r="EED54" s="163"/>
      <c r="EEE54" s="163"/>
      <c r="EEF54" s="163"/>
      <c r="EEG54" s="163"/>
      <c r="EEH54" s="163"/>
      <c r="EEI54" s="163"/>
      <c r="EEJ54" s="163"/>
      <c r="EEK54" s="163"/>
      <c r="EEL54" s="163"/>
      <c r="EEM54" s="163"/>
      <c r="EEN54" s="163"/>
      <c r="EEO54" s="163"/>
      <c r="EEP54" s="163"/>
      <c r="EEQ54" s="163"/>
      <c r="EER54" s="163"/>
      <c r="EES54" s="163"/>
      <c r="EET54" s="163"/>
      <c r="EEU54" s="163"/>
      <c r="EEV54" s="163"/>
      <c r="EEW54" s="163"/>
      <c r="EEX54" s="163"/>
      <c r="EEY54" s="163"/>
      <c r="EEZ54" s="163"/>
      <c r="EFA54" s="163"/>
      <c r="EFB54" s="163"/>
      <c r="EFC54" s="163"/>
      <c r="EFD54" s="163"/>
      <c r="EFE54" s="163"/>
      <c r="EFF54" s="163"/>
      <c r="EFG54" s="163"/>
      <c r="EFH54" s="163"/>
      <c r="EFI54" s="163"/>
      <c r="EFJ54" s="163"/>
      <c r="EFK54" s="163"/>
      <c r="EFL54" s="163"/>
      <c r="EFM54" s="163"/>
      <c r="EFN54" s="163"/>
      <c r="EFO54" s="163"/>
      <c r="EFP54" s="163"/>
      <c r="EFQ54" s="163"/>
      <c r="EFR54" s="163"/>
      <c r="EFS54" s="163"/>
      <c r="EFT54" s="163"/>
      <c r="EFU54" s="163"/>
      <c r="EFV54" s="163"/>
      <c r="EFW54" s="163"/>
      <c r="EFX54" s="163"/>
      <c r="EFY54" s="163"/>
      <c r="EFZ54" s="163"/>
      <c r="EGA54" s="163"/>
      <c r="EGB54" s="163"/>
      <c r="EGC54" s="163"/>
      <c r="EGD54" s="163"/>
      <c r="EGE54" s="163"/>
      <c r="EGF54" s="163"/>
      <c r="EGG54" s="163"/>
      <c r="EGH54" s="163"/>
      <c r="EGI54" s="163"/>
      <c r="EGJ54" s="163"/>
      <c r="EGK54" s="163"/>
      <c r="EGL54" s="163"/>
      <c r="EGM54" s="163"/>
      <c r="EGN54" s="163"/>
      <c r="EGO54" s="163"/>
      <c r="EGP54" s="163"/>
      <c r="EGQ54" s="163"/>
      <c r="EGR54" s="163"/>
      <c r="EGS54" s="163"/>
      <c r="EGT54" s="163"/>
      <c r="EGU54" s="163"/>
      <c r="EGV54" s="163"/>
      <c r="EGW54" s="163"/>
      <c r="EGX54" s="163"/>
      <c r="EGY54" s="163"/>
      <c r="EGZ54" s="163"/>
      <c r="EHA54" s="163"/>
      <c r="EHB54" s="163"/>
      <c r="EHC54" s="163"/>
      <c r="EHD54" s="163"/>
      <c r="EHE54" s="163"/>
      <c r="EHF54" s="163"/>
      <c r="EHG54" s="163"/>
      <c r="EHH54" s="163"/>
      <c r="EHI54" s="163"/>
      <c r="EHJ54" s="163"/>
      <c r="EHK54" s="163"/>
      <c r="EHL54" s="163"/>
      <c r="EHM54" s="163"/>
      <c r="EHN54" s="163"/>
      <c r="EHO54" s="163"/>
      <c r="EHP54" s="163"/>
      <c r="EHQ54" s="163"/>
      <c r="EHR54" s="163"/>
      <c r="EHS54" s="163"/>
      <c r="EHT54" s="163"/>
      <c r="EHU54" s="163"/>
      <c r="EHV54" s="163"/>
      <c r="EHW54" s="163"/>
      <c r="EHX54" s="163"/>
      <c r="EHY54" s="163"/>
      <c r="EHZ54" s="163"/>
      <c r="EIA54" s="163"/>
      <c r="EIB54" s="163"/>
      <c r="EIC54" s="163"/>
      <c r="EID54" s="163"/>
      <c r="EIE54" s="163"/>
      <c r="EIF54" s="163"/>
      <c r="EIG54" s="163"/>
      <c r="EIH54" s="163"/>
      <c r="EII54" s="163"/>
      <c r="EIJ54" s="163"/>
      <c r="EIK54" s="163"/>
      <c r="EIL54" s="163"/>
      <c r="EIM54" s="163"/>
      <c r="EIN54" s="163"/>
      <c r="EIO54" s="163"/>
      <c r="EIP54" s="163"/>
      <c r="EIQ54" s="163"/>
      <c r="EIR54" s="163"/>
      <c r="EIS54" s="163"/>
      <c r="EIT54" s="163"/>
      <c r="EIU54" s="163"/>
      <c r="EIV54" s="163"/>
      <c r="EIW54" s="163"/>
      <c r="EIX54" s="163"/>
      <c r="EIY54" s="163"/>
      <c r="EIZ54" s="163"/>
      <c r="EJA54" s="163"/>
      <c r="EJB54" s="163"/>
      <c r="EJC54" s="163"/>
      <c r="EJD54" s="163"/>
      <c r="EJE54" s="163"/>
      <c r="EJF54" s="163"/>
      <c r="EJG54" s="163"/>
      <c r="EJH54" s="163"/>
      <c r="EJI54" s="163"/>
      <c r="EJJ54" s="163"/>
      <c r="EJK54" s="163"/>
      <c r="EJL54" s="163"/>
      <c r="EJM54" s="163"/>
      <c r="EJN54" s="163"/>
      <c r="EJO54" s="163"/>
      <c r="EJP54" s="163"/>
      <c r="EJQ54" s="163"/>
      <c r="EJR54" s="163"/>
      <c r="EJS54" s="163"/>
      <c r="EJT54" s="163"/>
      <c r="EJU54" s="163"/>
      <c r="EJV54" s="163"/>
      <c r="EJW54" s="163"/>
      <c r="EJX54" s="163"/>
      <c r="EJY54" s="163"/>
      <c r="EJZ54" s="163"/>
      <c r="EKA54" s="163"/>
      <c r="EKB54" s="163"/>
      <c r="EKC54" s="163"/>
      <c r="EKD54" s="163"/>
      <c r="EKE54" s="163"/>
      <c r="EKF54" s="163"/>
      <c r="EKG54" s="163"/>
      <c r="EKH54" s="163"/>
      <c r="EKI54" s="163"/>
      <c r="EKJ54" s="163"/>
      <c r="EKK54" s="163"/>
      <c r="EKL54" s="163"/>
      <c r="EKM54" s="163"/>
      <c r="EKN54" s="163"/>
      <c r="EKO54" s="163"/>
      <c r="EKP54" s="163"/>
      <c r="EKQ54" s="163"/>
      <c r="EKR54" s="163"/>
      <c r="EKS54" s="163"/>
      <c r="EKT54" s="163"/>
      <c r="EKU54" s="163"/>
      <c r="EKV54" s="163"/>
      <c r="EKW54" s="163"/>
      <c r="EKX54" s="163"/>
      <c r="EKY54" s="163"/>
      <c r="EKZ54" s="163"/>
      <c r="ELA54" s="163"/>
      <c r="ELB54" s="163"/>
      <c r="ELC54" s="163"/>
      <c r="ELD54" s="163"/>
      <c r="ELE54" s="163"/>
      <c r="ELF54" s="163"/>
      <c r="ELG54" s="163"/>
      <c r="ELH54" s="163"/>
      <c r="ELI54" s="163"/>
      <c r="ELJ54" s="163"/>
      <c r="ELK54" s="163"/>
      <c r="ELL54" s="163"/>
      <c r="ELM54" s="163"/>
      <c r="ELN54" s="163"/>
      <c r="ELO54" s="163"/>
      <c r="ELP54" s="163"/>
      <c r="ELQ54" s="163"/>
      <c r="ELR54" s="163"/>
      <c r="ELS54" s="163"/>
      <c r="ELT54" s="163"/>
      <c r="ELU54" s="163"/>
      <c r="ELV54" s="163"/>
      <c r="ELW54" s="163"/>
      <c r="ELX54" s="163"/>
      <c r="ELY54" s="163"/>
      <c r="ELZ54" s="163"/>
      <c r="EMA54" s="163"/>
      <c r="EMB54" s="163"/>
      <c r="EMC54" s="163"/>
      <c r="EMD54" s="163"/>
      <c r="EME54" s="163"/>
      <c r="EMF54" s="163"/>
      <c r="EMG54" s="163"/>
      <c r="EMH54" s="163"/>
      <c r="EMI54" s="163"/>
      <c r="EMJ54" s="163"/>
      <c r="EMK54" s="163"/>
      <c r="EML54" s="163"/>
      <c r="EMM54" s="163"/>
      <c r="EMN54" s="163"/>
      <c r="EMO54" s="163"/>
      <c r="EMP54" s="163"/>
      <c r="EMQ54" s="163"/>
      <c r="EMR54" s="163"/>
      <c r="EMS54" s="163"/>
      <c r="EMT54" s="163"/>
      <c r="EMU54" s="163"/>
      <c r="EMV54" s="163"/>
      <c r="EMW54" s="163"/>
      <c r="EMX54" s="163"/>
      <c r="EMY54" s="163"/>
      <c r="EMZ54" s="163"/>
      <c r="ENA54" s="163"/>
      <c r="ENB54" s="163"/>
      <c r="ENC54" s="163"/>
      <c r="END54" s="163"/>
      <c r="ENE54" s="163"/>
      <c r="ENF54" s="163"/>
      <c r="ENG54" s="163"/>
      <c r="ENH54" s="163"/>
      <c r="ENI54" s="163"/>
      <c r="ENJ54" s="163"/>
      <c r="ENK54" s="163"/>
      <c r="ENL54" s="163"/>
      <c r="ENM54" s="163"/>
      <c r="ENN54" s="163"/>
      <c r="ENO54" s="163"/>
      <c r="ENP54" s="163"/>
      <c r="ENQ54" s="163"/>
      <c r="ENR54" s="163"/>
      <c r="ENS54" s="163"/>
      <c r="ENT54" s="163"/>
      <c r="ENU54" s="163"/>
      <c r="ENV54" s="163"/>
      <c r="ENW54" s="163"/>
      <c r="ENX54" s="163"/>
      <c r="ENY54" s="163"/>
      <c r="ENZ54" s="163"/>
      <c r="EOA54" s="163"/>
      <c r="EOB54" s="163"/>
      <c r="EOC54" s="163"/>
      <c r="EOD54" s="163"/>
      <c r="EOE54" s="163"/>
      <c r="EOF54" s="163"/>
      <c r="EOG54" s="163"/>
      <c r="EOH54" s="163"/>
      <c r="EOI54" s="163"/>
      <c r="EOJ54" s="163"/>
      <c r="EOK54" s="163"/>
      <c r="EOL54" s="163"/>
      <c r="EOM54" s="163"/>
      <c r="EON54" s="163"/>
      <c r="EOO54" s="163"/>
      <c r="EOP54" s="163"/>
      <c r="EOQ54" s="163"/>
      <c r="EOR54" s="163"/>
      <c r="EOS54" s="163"/>
      <c r="EOT54" s="163"/>
      <c r="EOU54" s="163"/>
      <c r="EOV54" s="163"/>
      <c r="EOW54" s="163"/>
      <c r="EOX54" s="163"/>
      <c r="EOY54" s="163"/>
      <c r="EOZ54" s="163"/>
      <c r="EPA54" s="163"/>
      <c r="EPB54" s="163"/>
      <c r="EPC54" s="163"/>
      <c r="EPD54" s="163"/>
      <c r="EPE54" s="163"/>
      <c r="EPF54" s="163"/>
      <c r="EPG54" s="163"/>
      <c r="EPH54" s="163"/>
      <c r="EPI54" s="163"/>
      <c r="EPJ54" s="163"/>
      <c r="EPK54" s="163"/>
      <c r="EPL54" s="163"/>
      <c r="EPM54" s="163"/>
      <c r="EPN54" s="163"/>
      <c r="EPO54" s="163"/>
      <c r="EPP54" s="163"/>
      <c r="EPQ54" s="163"/>
      <c r="EPR54" s="163"/>
      <c r="EPS54" s="163"/>
      <c r="EPT54" s="163"/>
      <c r="EPU54" s="163"/>
      <c r="EPV54" s="163"/>
      <c r="EPW54" s="163"/>
      <c r="EPX54" s="163"/>
      <c r="EPY54" s="163"/>
      <c r="EPZ54" s="163"/>
      <c r="EQA54" s="163"/>
      <c r="EQB54" s="163"/>
      <c r="EQC54" s="163"/>
      <c r="EQD54" s="163"/>
      <c r="EQE54" s="163"/>
      <c r="EQF54" s="163"/>
      <c r="EQG54" s="163"/>
      <c r="EQH54" s="163"/>
      <c r="EQI54" s="163"/>
      <c r="EQJ54" s="163"/>
      <c r="EQK54" s="163"/>
      <c r="EQL54" s="163"/>
      <c r="EQM54" s="163"/>
      <c r="EQN54" s="163"/>
      <c r="EQO54" s="163"/>
      <c r="EQP54" s="163"/>
      <c r="EQQ54" s="163"/>
      <c r="EQR54" s="163"/>
      <c r="EQS54" s="163"/>
      <c r="EQT54" s="163"/>
      <c r="EQU54" s="163"/>
      <c r="EQV54" s="163"/>
      <c r="EQW54" s="163"/>
      <c r="EQX54" s="163"/>
      <c r="EQY54" s="163"/>
      <c r="EQZ54" s="163"/>
      <c r="ERA54" s="163"/>
      <c r="ERB54" s="163"/>
      <c r="ERC54" s="163"/>
      <c r="ERD54" s="163"/>
      <c r="ERE54" s="163"/>
      <c r="ERF54" s="163"/>
      <c r="ERG54" s="163"/>
      <c r="ERH54" s="163"/>
      <c r="ERI54" s="163"/>
      <c r="ERJ54" s="163"/>
      <c r="ERK54" s="163"/>
      <c r="ERL54" s="163"/>
      <c r="ERM54" s="163"/>
      <c r="ERN54" s="163"/>
      <c r="ERO54" s="163"/>
      <c r="ERP54" s="163"/>
      <c r="ERQ54" s="163"/>
      <c r="ERR54" s="163"/>
      <c r="ERS54" s="163"/>
      <c r="ERT54" s="163"/>
      <c r="ERU54" s="163"/>
      <c r="ERV54" s="163"/>
      <c r="ERW54" s="163"/>
      <c r="ERX54" s="163"/>
      <c r="ERY54" s="163"/>
      <c r="ERZ54" s="163"/>
      <c r="ESA54" s="163"/>
      <c r="ESB54" s="163"/>
      <c r="ESC54" s="163"/>
      <c r="ESD54" s="163"/>
      <c r="ESE54" s="163"/>
      <c r="ESF54" s="163"/>
      <c r="ESG54" s="163"/>
      <c r="ESH54" s="163"/>
      <c r="ESI54" s="163"/>
      <c r="ESJ54" s="163"/>
      <c r="ESK54" s="163"/>
      <c r="ESL54" s="163"/>
      <c r="ESM54" s="163"/>
      <c r="ESN54" s="163"/>
      <c r="ESO54" s="163"/>
      <c r="ESP54" s="163"/>
      <c r="ESQ54" s="163"/>
      <c r="ESR54" s="163"/>
      <c r="ESS54" s="163"/>
      <c r="EST54" s="163"/>
      <c r="ESU54" s="163"/>
      <c r="ESV54" s="163"/>
      <c r="ESW54" s="163"/>
      <c r="ESX54" s="163"/>
      <c r="ESY54" s="163"/>
      <c r="ESZ54" s="163"/>
      <c r="ETA54" s="163"/>
      <c r="ETB54" s="163"/>
      <c r="ETC54" s="163"/>
      <c r="ETD54" s="163"/>
      <c r="ETE54" s="163"/>
      <c r="ETF54" s="163"/>
      <c r="ETG54" s="163"/>
      <c r="ETH54" s="163"/>
      <c r="ETI54" s="163"/>
      <c r="ETJ54" s="163"/>
      <c r="ETK54" s="163"/>
      <c r="ETL54" s="163"/>
      <c r="ETM54" s="163"/>
      <c r="ETN54" s="163"/>
      <c r="ETO54" s="163"/>
      <c r="ETP54" s="163"/>
      <c r="ETQ54" s="163"/>
      <c r="ETR54" s="163"/>
      <c r="ETS54" s="163"/>
      <c r="ETT54" s="163"/>
      <c r="ETU54" s="163"/>
      <c r="ETV54" s="163"/>
      <c r="ETW54" s="163"/>
      <c r="ETX54" s="163"/>
      <c r="ETY54" s="163"/>
      <c r="ETZ54" s="163"/>
      <c r="EUA54" s="163"/>
      <c r="EUB54" s="163"/>
      <c r="EUC54" s="163"/>
      <c r="EUD54" s="163"/>
      <c r="EUE54" s="163"/>
      <c r="EUF54" s="163"/>
      <c r="EUG54" s="163"/>
      <c r="EUH54" s="163"/>
      <c r="EUI54" s="163"/>
      <c r="EUJ54" s="163"/>
      <c r="EUK54" s="163"/>
      <c r="EUL54" s="163"/>
      <c r="EUM54" s="163"/>
      <c r="EUN54" s="163"/>
      <c r="EUO54" s="163"/>
      <c r="EUP54" s="163"/>
      <c r="EUQ54" s="163"/>
      <c r="EUR54" s="163"/>
      <c r="EUS54" s="163"/>
      <c r="EUT54" s="163"/>
      <c r="EUU54" s="163"/>
      <c r="EUV54" s="163"/>
      <c r="EUW54" s="163"/>
      <c r="EUX54" s="163"/>
      <c r="EUY54" s="163"/>
      <c r="EUZ54" s="163"/>
      <c r="EVA54" s="163"/>
      <c r="EVB54" s="163"/>
      <c r="EVC54" s="163"/>
      <c r="EVD54" s="163"/>
      <c r="EVE54" s="163"/>
      <c r="EVF54" s="163"/>
      <c r="EVG54" s="163"/>
      <c r="EVH54" s="163"/>
      <c r="EVI54" s="163"/>
      <c r="EVJ54" s="163"/>
      <c r="EVK54" s="163"/>
      <c r="EVL54" s="163"/>
      <c r="EVM54" s="163"/>
      <c r="EVN54" s="163"/>
      <c r="EVO54" s="163"/>
      <c r="EVP54" s="163"/>
      <c r="EVQ54" s="163"/>
      <c r="EVR54" s="163"/>
      <c r="EVS54" s="163"/>
      <c r="EVT54" s="163"/>
      <c r="EVU54" s="163"/>
      <c r="EVV54" s="163"/>
      <c r="EVW54" s="163"/>
      <c r="EVX54" s="163"/>
      <c r="EVY54" s="163"/>
      <c r="EVZ54" s="163"/>
      <c r="EWA54" s="163"/>
      <c r="EWB54" s="163"/>
      <c r="EWC54" s="163"/>
      <c r="EWD54" s="163"/>
      <c r="EWE54" s="163"/>
      <c r="EWF54" s="163"/>
      <c r="EWG54" s="163"/>
      <c r="EWH54" s="163"/>
      <c r="EWI54" s="163"/>
      <c r="EWJ54" s="163"/>
      <c r="EWK54" s="163"/>
      <c r="EWL54" s="163"/>
      <c r="EWM54" s="163"/>
      <c r="EWN54" s="163"/>
      <c r="EWO54" s="163"/>
      <c r="EWP54" s="163"/>
      <c r="EWQ54" s="163"/>
      <c r="EWR54" s="163"/>
      <c r="EWS54" s="163"/>
      <c r="EWT54" s="163"/>
      <c r="EWU54" s="163"/>
      <c r="EWV54" s="163"/>
      <c r="EWW54" s="163"/>
      <c r="EWX54" s="163"/>
      <c r="EWY54" s="163"/>
      <c r="EWZ54" s="163"/>
      <c r="EXA54" s="163"/>
      <c r="EXB54" s="163"/>
      <c r="EXC54" s="163"/>
      <c r="EXD54" s="163"/>
      <c r="EXE54" s="163"/>
      <c r="EXF54" s="163"/>
      <c r="EXG54" s="163"/>
      <c r="EXH54" s="163"/>
      <c r="EXI54" s="163"/>
      <c r="EXJ54" s="163"/>
      <c r="EXK54" s="163"/>
      <c r="EXL54" s="163"/>
      <c r="EXM54" s="163"/>
      <c r="EXN54" s="163"/>
      <c r="EXO54" s="163"/>
      <c r="EXP54" s="163"/>
      <c r="EXQ54" s="163"/>
      <c r="EXR54" s="163"/>
      <c r="EXS54" s="163"/>
      <c r="EXT54" s="163"/>
      <c r="EXU54" s="163"/>
      <c r="EXV54" s="163"/>
      <c r="EXW54" s="163"/>
      <c r="EXX54" s="163"/>
      <c r="EXY54" s="163"/>
      <c r="EXZ54" s="163"/>
      <c r="EYA54" s="163"/>
      <c r="EYB54" s="163"/>
      <c r="EYC54" s="163"/>
      <c r="EYD54" s="163"/>
      <c r="EYE54" s="163"/>
      <c r="EYF54" s="163"/>
      <c r="EYG54" s="163"/>
      <c r="EYH54" s="163"/>
      <c r="EYI54" s="163"/>
      <c r="EYJ54" s="163"/>
      <c r="EYK54" s="163"/>
      <c r="EYL54" s="163"/>
      <c r="EYM54" s="163"/>
      <c r="EYN54" s="163"/>
      <c r="EYO54" s="163"/>
      <c r="EYP54" s="163"/>
      <c r="EYQ54" s="163"/>
      <c r="EYR54" s="163"/>
      <c r="EYS54" s="163"/>
      <c r="EYT54" s="163"/>
      <c r="EYU54" s="163"/>
      <c r="EYV54" s="163"/>
      <c r="EYW54" s="163"/>
      <c r="EYX54" s="163"/>
      <c r="EYY54" s="163"/>
      <c r="EYZ54" s="163"/>
      <c r="EZA54" s="163"/>
      <c r="EZB54" s="163"/>
      <c r="EZC54" s="163"/>
      <c r="EZD54" s="163"/>
      <c r="EZE54" s="163"/>
      <c r="EZF54" s="163"/>
      <c r="EZG54" s="163"/>
      <c r="EZH54" s="163"/>
      <c r="EZI54" s="163"/>
      <c r="EZJ54" s="163"/>
      <c r="EZK54" s="163"/>
      <c r="EZL54" s="163"/>
      <c r="EZM54" s="163"/>
      <c r="EZN54" s="163"/>
      <c r="EZO54" s="163"/>
      <c r="EZP54" s="163"/>
      <c r="EZQ54" s="163"/>
      <c r="EZR54" s="163"/>
      <c r="EZS54" s="163"/>
      <c r="EZT54" s="163"/>
      <c r="EZU54" s="163"/>
      <c r="EZV54" s="163"/>
      <c r="EZW54" s="163"/>
      <c r="EZX54" s="163"/>
      <c r="EZY54" s="163"/>
      <c r="EZZ54" s="163"/>
      <c r="FAA54" s="163"/>
      <c r="FAB54" s="163"/>
      <c r="FAC54" s="163"/>
      <c r="FAD54" s="163"/>
      <c r="FAE54" s="163"/>
      <c r="FAF54" s="163"/>
      <c r="FAG54" s="163"/>
      <c r="FAH54" s="163"/>
      <c r="FAI54" s="163"/>
      <c r="FAJ54" s="163"/>
      <c r="FAK54" s="163"/>
      <c r="FAL54" s="163"/>
      <c r="FAM54" s="163"/>
      <c r="FAN54" s="163"/>
      <c r="FAO54" s="163"/>
      <c r="FAP54" s="163"/>
      <c r="FAQ54" s="163"/>
      <c r="FAR54" s="163"/>
      <c r="FAS54" s="163"/>
      <c r="FAT54" s="163"/>
      <c r="FAU54" s="163"/>
      <c r="FAV54" s="163"/>
      <c r="FAW54" s="163"/>
      <c r="FAX54" s="163"/>
      <c r="FAY54" s="163"/>
      <c r="FAZ54" s="163"/>
      <c r="FBA54" s="163"/>
      <c r="FBB54" s="163"/>
      <c r="FBC54" s="163"/>
      <c r="FBD54" s="163"/>
      <c r="FBE54" s="163"/>
      <c r="FBF54" s="163"/>
      <c r="FBG54" s="163"/>
      <c r="FBH54" s="163"/>
      <c r="FBI54" s="163"/>
      <c r="FBJ54" s="163"/>
      <c r="FBK54" s="163"/>
      <c r="FBL54" s="163"/>
      <c r="FBM54" s="163"/>
      <c r="FBN54" s="163"/>
      <c r="FBO54" s="163"/>
      <c r="FBP54" s="163"/>
      <c r="FBQ54" s="163"/>
      <c r="FBR54" s="163"/>
      <c r="FBS54" s="163"/>
      <c r="FBT54" s="163"/>
      <c r="FBU54" s="163"/>
      <c r="FBV54" s="163"/>
      <c r="FBW54" s="163"/>
      <c r="FBX54" s="163"/>
      <c r="FBY54" s="163"/>
      <c r="FBZ54" s="163"/>
      <c r="FCA54" s="163"/>
      <c r="FCB54" s="163"/>
      <c r="FCC54" s="163"/>
      <c r="FCD54" s="163"/>
      <c r="FCE54" s="163"/>
      <c r="FCF54" s="163"/>
      <c r="FCG54" s="163"/>
      <c r="FCH54" s="163"/>
      <c r="FCI54" s="163"/>
      <c r="FCJ54" s="163"/>
      <c r="FCK54" s="163"/>
      <c r="FCL54" s="163"/>
      <c r="FCM54" s="163"/>
      <c r="FCN54" s="163"/>
      <c r="FCO54" s="163"/>
      <c r="FCP54" s="163"/>
      <c r="FCQ54" s="163"/>
      <c r="FCR54" s="163"/>
      <c r="FCS54" s="163"/>
      <c r="FCT54" s="163"/>
      <c r="FCU54" s="163"/>
      <c r="FCV54" s="163"/>
      <c r="FCW54" s="163"/>
      <c r="FCX54" s="163"/>
      <c r="FCY54" s="163"/>
      <c r="FCZ54" s="163"/>
      <c r="FDA54" s="163"/>
      <c r="FDB54" s="163"/>
      <c r="FDC54" s="163"/>
      <c r="FDD54" s="163"/>
      <c r="FDE54" s="163"/>
      <c r="FDF54" s="163"/>
      <c r="FDG54" s="163"/>
      <c r="FDH54" s="163"/>
      <c r="FDI54" s="163"/>
      <c r="FDJ54" s="163"/>
      <c r="FDK54" s="163"/>
      <c r="FDL54" s="163"/>
      <c r="FDM54" s="163"/>
      <c r="FDN54" s="163"/>
      <c r="FDO54" s="163"/>
      <c r="FDP54" s="163"/>
      <c r="FDQ54" s="163"/>
      <c r="FDR54" s="163"/>
      <c r="FDS54" s="163"/>
      <c r="FDT54" s="163"/>
      <c r="FDU54" s="163"/>
      <c r="FDV54" s="163"/>
      <c r="FDW54" s="163"/>
      <c r="FDX54" s="163"/>
      <c r="FDY54" s="163"/>
      <c r="FDZ54" s="163"/>
      <c r="FEA54" s="163"/>
      <c r="FEB54" s="163"/>
      <c r="FEC54" s="163"/>
      <c r="FED54" s="163"/>
      <c r="FEE54" s="163"/>
      <c r="FEF54" s="163"/>
      <c r="FEG54" s="163"/>
      <c r="FEH54" s="163"/>
      <c r="FEI54" s="163"/>
      <c r="FEJ54" s="163"/>
      <c r="FEK54" s="163"/>
      <c r="FEL54" s="163"/>
      <c r="FEM54" s="163"/>
      <c r="FEN54" s="163"/>
      <c r="FEO54" s="163"/>
      <c r="FEP54" s="163"/>
      <c r="FEQ54" s="163"/>
      <c r="FER54" s="163"/>
      <c r="FES54" s="163"/>
      <c r="FET54" s="163"/>
      <c r="FEU54" s="163"/>
      <c r="FEV54" s="163"/>
      <c r="FEW54" s="163"/>
      <c r="FEX54" s="163"/>
      <c r="FEY54" s="163"/>
      <c r="FEZ54" s="163"/>
      <c r="FFA54" s="163"/>
      <c r="FFB54" s="163"/>
      <c r="FFC54" s="163"/>
      <c r="FFD54" s="163"/>
      <c r="FFE54" s="163"/>
      <c r="FFF54" s="163"/>
      <c r="FFG54" s="163"/>
      <c r="FFH54" s="163"/>
      <c r="FFI54" s="163"/>
      <c r="FFJ54" s="163"/>
      <c r="FFK54" s="163"/>
      <c r="FFL54" s="163"/>
      <c r="FFM54" s="163"/>
      <c r="FFN54" s="163"/>
      <c r="FFO54" s="163"/>
      <c r="FFP54" s="163"/>
      <c r="FFQ54" s="163"/>
      <c r="FFR54" s="163"/>
      <c r="FFS54" s="163"/>
      <c r="FFT54" s="163"/>
      <c r="FFU54" s="163"/>
      <c r="FFV54" s="163"/>
      <c r="FFW54" s="163"/>
      <c r="FFX54" s="163"/>
      <c r="FFY54" s="163"/>
      <c r="FFZ54" s="163"/>
      <c r="FGA54" s="163"/>
      <c r="FGB54" s="163"/>
      <c r="FGC54" s="163"/>
      <c r="FGD54" s="163"/>
      <c r="FGE54" s="163"/>
      <c r="FGF54" s="163"/>
      <c r="FGG54" s="163"/>
      <c r="FGH54" s="163"/>
      <c r="FGI54" s="163"/>
      <c r="FGJ54" s="163"/>
      <c r="FGK54" s="163"/>
      <c r="FGL54" s="163"/>
      <c r="FGM54" s="163"/>
      <c r="FGN54" s="163"/>
      <c r="FGO54" s="163"/>
      <c r="FGP54" s="163"/>
      <c r="FGQ54" s="163"/>
      <c r="FGR54" s="163"/>
      <c r="FGS54" s="163"/>
      <c r="FGT54" s="163"/>
      <c r="FGU54" s="163"/>
      <c r="FGV54" s="163"/>
      <c r="FGW54" s="163"/>
      <c r="FGX54" s="163"/>
      <c r="FGY54" s="163"/>
      <c r="FGZ54" s="163"/>
      <c r="FHA54" s="163"/>
      <c r="FHB54" s="163"/>
      <c r="FHC54" s="163"/>
      <c r="FHD54" s="163"/>
      <c r="FHE54" s="163"/>
      <c r="FHF54" s="163"/>
      <c r="FHG54" s="163"/>
      <c r="FHH54" s="163"/>
      <c r="FHI54" s="163"/>
      <c r="FHJ54" s="163"/>
      <c r="FHK54" s="163"/>
      <c r="FHL54" s="163"/>
      <c r="FHM54" s="163"/>
      <c r="FHN54" s="163"/>
      <c r="FHO54" s="163"/>
      <c r="FHP54" s="163"/>
      <c r="FHQ54" s="163"/>
      <c r="FHR54" s="163"/>
      <c r="FHS54" s="163"/>
      <c r="FHT54" s="163"/>
      <c r="FHU54" s="163"/>
      <c r="FHV54" s="163"/>
      <c r="FHW54" s="163"/>
      <c r="FHX54" s="163"/>
      <c r="FHY54" s="163"/>
      <c r="FHZ54" s="163"/>
      <c r="FIA54" s="163"/>
      <c r="FIB54" s="163"/>
      <c r="FIC54" s="163"/>
      <c r="FID54" s="163"/>
      <c r="FIE54" s="163"/>
      <c r="FIF54" s="163"/>
      <c r="FIG54" s="163"/>
      <c r="FIH54" s="163"/>
      <c r="FII54" s="163"/>
      <c r="FIJ54" s="163"/>
      <c r="FIK54" s="163"/>
      <c r="FIL54" s="163"/>
      <c r="FIM54" s="163"/>
      <c r="FIN54" s="163"/>
      <c r="FIO54" s="163"/>
      <c r="FIP54" s="163"/>
      <c r="FIQ54" s="163"/>
      <c r="FIR54" s="163"/>
      <c r="FIS54" s="163"/>
      <c r="FIT54" s="163"/>
      <c r="FIU54" s="163"/>
      <c r="FIV54" s="163"/>
      <c r="FIW54" s="163"/>
      <c r="FIX54" s="163"/>
      <c r="FIY54" s="163"/>
      <c r="FIZ54" s="163"/>
      <c r="FJA54" s="163"/>
      <c r="FJB54" s="163"/>
      <c r="FJC54" s="163"/>
      <c r="FJD54" s="163"/>
      <c r="FJE54" s="163"/>
      <c r="FJF54" s="163"/>
      <c r="FJG54" s="163"/>
      <c r="FJH54" s="163"/>
      <c r="FJI54" s="163"/>
      <c r="FJJ54" s="163"/>
      <c r="FJK54" s="163"/>
      <c r="FJL54" s="163"/>
      <c r="FJM54" s="163"/>
      <c r="FJN54" s="163"/>
      <c r="FJO54" s="163"/>
      <c r="FJP54" s="163"/>
      <c r="FJQ54" s="163"/>
      <c r="FJR54" s="163"/>
      <c r="FJS54" s="163"/>
      <c r="FJT54" s="163"/>
      <c r="FJU54" s="163"/>
      <c r="FJV54" s="163"/>
      <c r="FJW54" s="163"/>
      <c r="FJX54" s="163"/>
      <c r="FJY54" s="163"/>
      <c r="FJZ54" s="163"/>
      <c r="FKA54" s="163"/>
      <c r="FKB54" s="163"/>
      <c r="FKC54" s="163"/>
      <c r="FKD54" s="163"/>
      <c r="FKE54" s="163"/>
      <c r="FKF54" s="163"/>
      <c r="FKG54" s="163"/>
      <c r="FKH54" s="163"/>
      <c r="FKI54" s="163"/>
      <c r="FKJ54" s="163"/>
      <c r="FKK54" s="163"/>
      <c r="FKL54" s="163"/>
      <c r="FKM54" s="163"/>
      <c r="FKN54" s="163"/>
      <c r="FKO54" s="163"/>
      <c r="FKP54" s="163"/>
      <c r="FKQ54" s="163"/>
      <c r="FKR54" s="163"/>
      <c r="FKS54" s="163"/>
      <c r="FKT54" s="163"/>
      <c r="FKU54" s="163"/>
      <c r="FKV54" s="163"/>
      <c r="FKW54" s="163"/>
      <c r="FKX54" s="163"/>
      <c r="FKY54" s="163"/>
      <c r="FKZ54" s="163"/>
      <c r="FLA54" s="163"/>
      <c r="FLB54" s="163"/>
      <c r="FLC54" s="163"/>
      <c r="FLD54" s="163"/>
      <c r="FLE54" s="163"/>
      <c r="FLF54" s="163"/>
      <c r="FLG54" s="163"/>
      <c r="FLH54" s="163"/>
      <c r="FLI54" s="163"/>
      <c r="FLJ54" s="163"/>
      <c r="FLK54" s="163"/>
      <c r="FLL54" s="163"/>
      <c r="FLM54" s="163"/>
      <c r="FLN54" s="163"/>
      <c r="FLO54" s="163"/>
      <c r="FLP54" s="163"/>
      <c r="FLQ54" s="163"/>
      <c r="FLR54" s="163"/>
      <c r="FLS54" s="163"/>
      <c r="FLT54" s="163"/>
      <c r="FLU54" s="163"/>
      <c r="FLV54" s="163"/>
      <c r="FLW54" s="163"/>
      <c r="FLX54" s="163"/>
      <c r="FLY54" s="163"/>
      <c r="FLZ54" s="163"/>
      <c r="FMA54" s="163"/>
      <c r="FMB54" s="163"/>
      <c r="FMC54" s="163"/>
      <c r="FMD54" s="163"/>
      <c r="FME54" s="163"/>
      <c r="FMF54" s="163"/>
      <c r="FMG54" s="163"/>
      <c r="FMH54" s="163"/>
      <c r="FMI54" s="163"/>
      <c r="FMJ54" s="163"/>
      <c r="FMK54" s="163"/>
      <c r="FML54" s="163"/>
      <c r="FMM54" s="163"/>
      <c r="FMN54" s="163"/>
      <c r="FMO54" s="163"/>
      <c r="FMP54" s="163"/>
      <c r="FMQ54" s="163"/>
      <c r="FMR54" s="163"/>
      <c r="FMS54" s="163"/>
      <c r="FMT54" s="163"/>
      <c r="FMU54" s="163"/>
      <c r="FMV54" s="163"/>
      <c r="FMW54" s="163"/>
      <c r="FMX54" s="163"/>
      <c r="FMY54" s="163"/>
      <c r="FMZ54" s="163"/>
      <c r="FNA54" s="163"/>
      <c r="FNB54" s="163"/>
      <c r="FNC54" s="163"/>
      <c r="FND54" s="163"/>
      <c r="FNE54" s="163"/>
      <c r="FNF54" s="163"/>
      <c r="FNG54" s="163"/>
      <c r="FNH54" s="163"/>
      <c r="FNI54" s="163"/>
      <c r="FNJ54" s="163"/>
      <c r="FNK54" s="163"/>
      <c r="FNL54" s="163"/>
      <c r="FNM54" s="163"/>
      <c r="FNN54" s="163"/>
      <c r="FNO54" s="163"/>
      <c r="FNP54" s="163"/>
      <c r="FNQ54" s="163"/>
      <c r="FNR54" s="163"/>
      <c r="FNS54" s="163"/>
      <c r="FNT54" s="163"/>
      <c r="FNU54" s="163"/>
      <c r="FNV54" s="163"/>
      <c r="FNW54" s="163"/>
      <c r="FNX54" s="163"/>
      <c r="FNY54" s="163"/>
      <c r="FNZ54" s="163"/>
      <c r="FOA54" s="163"/>
      <c r="FOB54" s="163"/>
      <c r="FOC54" s="163"/>
      <c r="FOD54" s="163"/>
      <c r="FOE54" s="163"/>
      <c r="FOF54" s="163"/>
      <c r="FOG54" s="163"/>
      <c r="FOH54" s="163"/>
      <c r="FOI54" s="163"/>
      <c r="FOJ54" s="163"/>
      <c r="FOK54" s="163"/>
      <c r="FOL54" s="163"/>
      <c r="FOM54" s="163"/>
      <c r="FON54" s="163"/>
      <c r="FOO54" s="163"/>
      <c r="FOP54" s="163"/>
      <c r="FOQ54" s="163"/>
      <c r="FOR54" s="163"/>
      <c r="FOS54" s="163"/>
      <c r="FOT54" s="163"/>
      <c r="FOU54" s="163"/>
      <c r="FOV54" s="163"/>
      <c r="FOW54" s="163"/>
      <c r="FOX54" s="163"/>
      <c r="FOY54" s="163"/>
      <c r="FOZ54" s="163"/>
      <c r="FPA54" s="163"/>
      <c r="FPB54" s="163"/>
      <c r="FPC54" s="163"/>
      <c r="FPD54" s="163"/>
      <c r="FPE54" s="163"/>
      <c r="FPF54" s="163"/>
      <c r="FPG54" s="163"/>
      <c r="FPH54" s="163"/>
      <c r="FPI54" s="163"/>
      <c r="FPJ54" s="163"/>
      <c r="FPK54" s="163"/>
      <c r="FPL54" s="163"/>
      <c r="FPM54" s="163"/>
      <c r="FPN54" s="163"/>
      <c r="FPO54" s="163"/>
      <c r="FPP54" s="163"/>
      <c r="FPQ54" s="163"/>
      <c r="FPR54" s="163"/>
      <c r="FPS54" s="163"/>
      <c r="FPT54" s="163"/>
      <c r="FPU54" s="163"/>
      <c r="FPV54" s="163"/>
      <c r="FPW54" s="163"/>
      <c r="FPX54" s="163"/>
      <c r="FPY54" s="163"/>
      <c r="FPZ54" s="163"/>
      <c r="FQA54" s="163"/>
      <c r="FQB54" s="163"/>
      <c r="FQC54" s="163"/>
      <c r="FQD54" s="163"/>
      <c r="FQE54" s="163"/>
      <c r="FQF54" s="163"/>
      <c r="FQG54" s="163"/>
      <c r="FQH54" s="163"/>
      <c r="FQI54" s="163"/>
      <c r="FQJ54" s="163"/>
      <c r="FQK54" s="163"/>
      <c r="FQL54" s="163"/>
      <c r="FQM54" s="163"/>
      <c r="FQN54" s="163"/>
      <c r="FQO54" s="163"/>
      <c r="FQP54" s="163"/>
      <c r="FQQ54" s="163"/>
      <c r="FQR54" s="163"/>
      <c r="FQS54" s="163"/>
      <c r="FQT54" s="163"/>
      <c r="FQU54" s="163"/>
      <c r="FQV54" s="163"/>
      <c r="FQW54" s="163"/>
      <c r="FQX54" s="163"/>
      <c r="FQY54" s="163"/>
      <c r="FQZ54" s="163"/>
      <c r="FRA54" s="163"/>
      <c r="FRB54" s="163"/>
      <c r="FRC54" s="163"/>
      <c r="FRD54" s="163"/>
      <c r="FRE54" s="163"/>
      <c r="FRF54" s="163"/>
      <c r="FRG54" s="163"/>
      <c r="FRH54" s="163"/>
      <c r="FRI54" s="163"/>
      <c r="FRJ54" s="163"/>
      <c r="FRK54" s="163"/>
      <c r="FRL54" s="163"/>
      <c r="FRM54" s="163"/>
      <c r="FRN54" s="163"/>
      <c r="FRO54" s="163"/>
      <c r="FRP54" s="163"/>
      <c r="FRQ54" s="163"/>
      <c r="FRR54" s="163"/>
      <c r="FRS54" s="163"/>
      <c r="FRT54" s="163"/>
      <c r="FRU54" s="163"/>
      <c r="FRV54" s="163"/>
      <c r="FRW54" s="163"/>
      <c r="FRX54" s="163"/>
      <c r="FRY54" s="163"/>
      <c r="FRZ54" s="163"/>
      <c r="FSA54" s="163"/>
      <c r="FSB54" s="163"/>
      <c r="FSC54" s="163"/>
      <c r="FSD54" s="163"/>
      <c r="FSE54" s="163"/>
      <c r="FSF54" s="163"/>
      <c r="FSG54" s="163"/>
      <c r="FSH54" s="163"/>
      <c r="FSI54" s="163"/>
      <c r="FSJ54" s="163"/>
      <c r="FSK54" s="163"/>
      <c r="FSL54" s="163"/>
      <c r="FSM54" s="163"/>
      <c r="FSN54" s="163"/>
      <c r="FSO54" s="163"/>
      <c r="FSP54" s="163"/>
      <c r="FSQ54" s="163"/>
      <c r="FSR54" s="163"/>
      <c r="FSS54" s="163"/>
      <c r="FST54" s="163"/>
      <c r="FSU54" s="163"/>
      <c r="FSV54" s="163"/>
      <c r="FSW54" s="163"/>
      <c r="FSX54" s="163"/>
      <c r="FSY54" s="163"/>
      <c r="FSZ54" s="163"/>
      <c r="FTA54" s="163"/>
      <c r="FTB54" s="163"/>
      <c r="FTC54" s="163"/>
      <c r="FTD54" s="163"/>
      <c r="FTE54" s="163"/>
      <c r="FTF54" s="163"/>
      <c r="FTG54" s="163"/>
      <c r="FTH54" s="163"/>
      <c r="FTI54" s="163"/>
      <c r="FTJ54" s="163"/>
      <c r="FTK54" s="163"/>
      <c r="FTL54" s="163"/>
      <c r="FTM54" s="163"/>
      <c r="FTN54" s="163"/>
      <c r="FTO54" s="163"/>
      <c r="FTP54" s="163"/>
      <c r="FTQ54" s="163"/>
      <c r="FTR54" s="163"/>
      <c r="FTS54" s="163"/>
      <c r="FTT54" s="163"/>
      <c r="FTU54" s="163"/>
      <c r="FTV54" s="163"/>
      <c r="FTW54" s="163"/>
      <c r="FTX54" s="163"/>
      <c r="FTY54" s="163"/>
      <c r="FTZ54" s="163"/>
      <c r="FUA54" s="163"/>
      <c r="FUB54" s="163"/>
      <c r="FUC54" s="163"/>
      <c r="FUD54" s="163"/>
      <c r="FUE54" s="163"/>
      <c r="FUF54" s="163"/>
      <c r="FUG54" s="163"/>
      <c r="FUH54" s="163"/>
      <c r="FUI54" s="163"/>
      <c r="FUJ54" s="163"/>
      <c r="FUK54" s="163"/>
      <c r="FUL54" s="163"/>
      <c r="FUM54" s="163"/>
      <c r="FUN54" s="163"/>
      <c r="FUO54" s="163"/>
      <c r="FUP54" s="163"/>
      <c r="FUQ54" s="163"/>
      <c r="FUR54" s="163"/>
      <c r="FUS54" s="163"/>
      <c r="FUT54" s="163"/>
      <c r="FUU54" s="163"/>
      <c r="FUV54" s="163"/>
      <c r="FUW54" s="163"/>
      <c r="FUX54" s="163"/>
      <c r="FUY54" s="163"/>
      <c r="FUZ54" s="163"/>
      <c r="FVA54" s="163"/>
      <c r="FVB54" s="163"/>
      <c r="FVC54" s="163"/>
      <c r="FVD54" s="163"/>
      <c r="FVE54" s="163"/>
      <c r="FVF54" s="163"/>
      <c r="FVG54" s="163"/>
      <c r="FVH54" s="163"/>
      <c r="FVI54" s="163"/>
      <c r="FVJ54" s="163"/>
      <c r="FVK54" s="163"/>
      <c r="FVL54" s="163"/>
      <c r="FVM54" s="163"/>
      <c r="FVN54" s="163"/>
      <c r="FVO54" s="163"/>
      <c r="FVP54" s="163"/>
      <c r="FVQ54" s="163"/>
      <c r="FVR54" s="163"/>
      <c r="FVS54" s="163"/>
      <c r="FVT54" s="163"/>
      <c r="FVU54" s="163"/>
      <c r="FVV54" s="163"/>
      <c r="FVW54" s="163"/>
      <c r="FVX54" s="163"/>
      <c r="FVY54" s="163"/>
      <c r="FVZ54" s="163"/>
      <c r="FWA54" s="163"/>
      <c r="FWB54" s="163"/>
      <c r="FWC54" s="163"/>
      <c r="FWD54" s="163"/>
      <c r="FWE54" s="163"/>
      <c r="FWF54" s="163"/>
      <c r="FWG54" s="163"/>
      <c r="FWH54" s="163"/>
      <c r="FWI54" s="163"/>
      <c r="FWJ54" s="163"/>
      <c r="FWK54" s="163"/>
      <c r="FWL54" s="163"/>
      <c r="FWM54" s="163"/>
      <c r="FWN54" s="163"/>
      <c r="FWO54" s="163"/>
      <c r="FWP54" s="163"/>
      <c r="FWQ54" s="163"/>
      <c r="FWR54" s="163"/>
      <c r="FWS54" s="163"/>
      <c r="FWT54" s="163"/>
      <c r="FWU54" s="163"/>
      <c r="FWV54" s="163"/>
      <c r="FWW54" s="163"/>
      <c r="FWX54" s="163"/>
      <c r="FWY54" s="163"/>
      <c r="FWZ54" s="163"/>
      <c r="FXA54" s="163"/>
      <c r="FXB54" s="163"/>
      <c r="FXC54" s="163"/>
      <c r="FXD54" s="163"/>
      <c r="FXE54" s="163"/>
      <c r="FXF54" s="163"/>
      <c r="FXG54" s="163"/>
      <c r="FXH54" s="163"/>
      <c r="FXI54" s="163"/>
      <c r="FXJ54" s="163"/>
      <c r="FXK54" s="163"/>
      <c r="FXL54" s="163"/>
      <c r="FXM54" s="163"/>
      <c r="FXN54" s="163"/>
      <c r="FXO54" s="163"/>
      <c r="FXP54" s="163"/>
      <c r="FXQ54" s="163"/>
      <c r="FXR54" s="163"/>
      <c r="FXS54" s="163"/>
      <c r="FXT54" s="163"/>
      <c r="FXU54" s="163"/>
      <c r="FXV54" s="163"/>
      <c r="FXW54" s="163"/>
      <c r="FXX54" s="163"/>
      <c r="FXY54" s="163"/>
      <c r="FXZ54" s="163"/>
      <c r="FYA54" s="163"/>
      <c r="FYB54" s="163"/>
      <c r="FYC54" s="163"/>
      <c r="FYD54" s="163"/>
      <c r="FYE54" s="163"/>
      <c r="FYF54" s="163"/>
      <c r="FYG54" s="163"/>
      <c r="FYH54" s="163"/>
      <c r="FYI54" s="163"/>
      <c r="FYJ54" s="163"/>
      <c r="FYK54" s="163"/>
      <c r="FYL54" s="163"/>
      <c r="FYM54" s="163"/>
      <c r="FYN54" s="163"/>
      <c r="FYO54" s="163"/>
      <c r="FYP54" s="163"/>
      <c r="FYQ54" s="163"/>
      <c r="FYR54" s="163"/>
      <c r="FYS54" s="163"/>
      <c r="FYT54" s="163"/>
      <c r="FYU54" s="163"/>
      <c r="FYV54" s="163"/>
      <c r="FYW54" s="163"/>
      <c r="FYX54" s="163"/>
      <c r="FYY54" s="163"/>
      <c r="FYZ54" s="163"/>
      <c r="FZA54" s="163"/>
      <c r="FZB54" s="163"/>
      <c r="FZC54" s="163"/>
      <c r="FZD54" s="163"/>
      <c r="FZE54" s="163"/>
      <c r="FZF54" s="163"/>
      <c r="FZG54" s="163"/>
      <c r="FZH54" s="163"/>
      <c r="FZI54" s="163"/>
      <c r="FZJ54" s="163"/>
      <c r="FZK54" s="163"/>
      <c r="FZL54" s="163"/>
      <c r="FZM54" s="163"/>
      <c r="FZN54" s="163"/>
      <c r="FZO54" s="163"/>
      <c r="FZP54" s="163"/>
      <c r="FZQ54" s="163"/>
      <c r="FZR54" s="163"/>
      <c r="FZS54" s="163"/>
      <c r="FZT54" s="163"/>
      <c r="FZU54" s="163"/>
      <c r="FZV54" s="163"/>
      <c r="FZW54" s="163"/>
      <c r="FZX54" s="163"/>
      <c r="FZY54" s="163"/>
      <c r="FZZ54" s="163"/>
      <c r="GAA54" s="163"/>
      <c r="GAB54" s="163"/>
      <c r="GAC54" s="163"/>
      <c r="GAD54" s="163"/>
      <c r="GAE54" s="163"/>
      <c r="GAF54" s="163"/>
      <c r="GAG54" s="163"/>
      <c r="GAH54" s="163"/>
      <c r="GAI54" s="163"/>
      <c r="GAJ54" s="163"/>
      <c r="GAK54" s="163"/>
      <c r="GAL54" s="163"/>
      <c r="GAM54" s="163"/>
      <c r="GAN54" s="163"/>
      <c r="GAO54" s="163"/>
      <c r="GAP54" s="163"/>
      <c r="GAQ54" s="163"/>
      <c r="GAR54" s="163"/>
      <c r="GAS54" s="163"/>
      <c r="GAT54" s="163"/>
      <c r="GAU54" s="163"/>
      <c r="GAV54" s="163"/>
      <c r="GAW54" s="163"/>
      <c r="GAX54" s="163"/>
      <c r="GAY54" s="163"/>
      <c r="GAZ54" s="163"/>
      <c r="GBA54" s="163"/>
      <c r="GBB54" s="163"/>
      <c r="GBC54" s="163"/>
      <c r="GBD54" s="163"/>
      <c r="GBE54" s="163"/>
      <c r="GBF54" s="163"/>
      <c r="GBG54" s="163"/>
      <c r="GBH54" s="163"/>
      <c r="GBI54" s="163"/>
      <c r="GBJ54" s="163"/>
      <c r="GBK54" s="163"/>
      <c r="GBL54" s="163"/>
      <c r="GBM54" s="163"/>
      <c r="GBN54" s="163"/>
      <c r="GBO54" s="163"/>
      <c r="GBP54" s="163"/>
      <c r="GBQ54" s="163"/>
      <c r="GBR54" s="163"/>
      <c r="GBS54" s="163"/>
      <c r="GBT54" s="163"/>
      <c r="GBU54" s="163"/>
      <c r="GBV54" s="163"/>
      <c r="GBW54" s="163"/>
      <c r="GBX54" s="163"/>
      <c r="GBY54" s="163"/>
      <c r="GBZ54" s="163"/>
      <c r="GCA54" s="163"/>
      <c r="GCB54" s="163"/>
      <c r="GCC54" s="163"/>
      <c r="GCD54" s="163"/>
      <c r="GCE54" s="163"/>
      <c r="GCF54" s="163"/>
      <c r="GCG54" s="163"/>
      <c r="GCH54" s="163"/>
      <c r="GCI54" s="163"/>
      <c r="GCJ54" s="163"/>
      <c r="GCK54" s="163"/>
      <c r="GCL54" s="163"/>
      <c r="GCM54" s="163"/>
      <c r="GCN54" s="163"/>
      <c r="GCO54" s="163"/>
      <c r="GCP54" s="163"/>
      <c r="GCQ54" s="163"/>
      <c r="GCR54" s="163"/>
      <c r="GCS54" s="163"/>
      <c r="GCT54" s="163"/>
      <c r="GCU54" s="163"/>
      <c r="GCV54" s="163"/>
      <c r="GCW54" s="163"/>
      <c r="GCX54" s="163"/>
      <c r="GCY54" s="163"/>
      <c r="GCZ54" s="163"/>
      <c r="GDA54" s="163"/>
      <c r="GDB54" s="163"/>
      <c r="GDC54" s="163"/>
      <c r="GDD54" s="163"/>
      <c r="GDE54" s="163"/>
      <c r="GDF54" s="163"/>
      <c r="GDG54" s="163"/>
      <c r="GDH54" s="163"/>
      <c r="GDI54" s="163"/>
      <c r="GDJ54" s="163"/>
      <c r="GDK54" s="163"/>
      <c r="GDL54" s="163"/>
      <c r="GDM54" s="163"/>
      <c r="GDN54" s="163"/>
      <c r="GDO54" s="163"/>
      <c r="GDP54" s="163"/>
      <c r="GDQ54" s="163"/>
      <c r="GDR54" s="163"/>
      <c r="GDS54" s="163"/>
      <c r="GDT54" s="163"/>
      <c r="GDU54" s="163"/>
      <c r="GDV54" s="163"/>
      <c r="GDW54" s="163"/>
      <c r="GDX54" s="163"/>
      <c r="GDY54" s="163"/>
      <c r="GDZ54" s="163"/>
      <c r="GEA54" s="163"/>
      <c r="GEB54" s="163"/>
      <c r="GEC54" s="163"/>
      <c r="GED54" s="163"/>
      <c r="GEE54" s="163"/>
      <c r="GEF54" s="163"/>
      <c r="GEG54" s="163"/>
      <c r="GEH54" s="163"/>
      <c r="GEI54" s="163"/>
      <c r="GEJ54" s="163"/>
      <c r="GEK54" s="163"/>
      <c r="GEL54" s="163"/>
      <c r="GEM54" s="163"/>
      <c r="GEN54" s="163"/>
      <c r="GEO54" s="163"/>
      <c r="GEP54" s="163"/>
      <c r="GEQ54" s="163"/>
      <c r="GER54" s="163"/>
      <c r="GES54" s="163"/>
      <c r="GET54" s="163"/>
      <c r="GEU54" s="163"/>
      <c r="GEV54" s="163"/>
      <c r="GEW54" s="163"/>
      <c r="GEX54" s="163"/>
      <c r="GEY54" s="163"/>
      <c r="GEZ54" s="163"/>
      <c r="GFA54" s="163"/>
      <c r="GFB54" s="163"/>
      <c r="GFC54" s="163"/>
      <c r="GFD54" s="163"/>
      <c r="GFE54" s="163"/>
      <c r="GFF54" s="163"/>
      <c r="GFG54" s="163"/>
      <c r="GFH54" s="163"/>
      <c r="GFI54" s="163"/>
      <c r="GFJ54" s="163"/>
      <c r="GFK54" s="163"/>
      <c r="GFL54" s="163"/>
      <c r="GFM54" s="163"/>
      <c r="GFN54" s="163"/>
      <c r="GFO54" s="163"/>
      <c r="GFP54" s="163"/>
      <c r="GFQ54" s="163"/>
      <c r="GFR54" s="163"/>
      <c r="GFS54" s="163"/>
      <c r="GFT54" s="163"/>
      <c r="GFU54" s="163"/>
      <c r="GFV54" s="163"/>
      <c r="GFW54" s="163"/>
      <c r="GFX54" s="163"/>
      <c r="GFY54" s="163"/>
      <c r="GFZ54" s="163"/>
      <c r="GGA54" s="163"/>
      <c r="GGB54" s="163"/>
      <c r="GGC54" s="163"/>
      <c r="GGD54" s="163"/>
      <c r="GGE54" s="163"/>
      <c r="GGF54" s="163"/>
      <c r="GGG54" s="163"/>
      <c r="GGH54" s="163"/>
      <c r="GGI54" s="163"/>
      <c r="GGJ54" s="163"/>
      <c r="GGK54" s="163"/>
      <c r="GGL54" s="163"/>
      <c r="GGM54" s="163"/>
      <c r="GGN54" s="163"/>
      <c r="GGO54" s="163"/>
      <c r="GGP54" s="163"/>
      <c r="GGQ54" s="163"/>
      <c r="GGR54" s="163"/>
      <c r="GGS54" s="163"/>
      <c r="GGT54" s="163"/>
      <c r="GGU54" s="163"/>
      <c r="GGV54" s="163"/>
      <c r="GGW54" s="163"/>
      <c r="GGX54" s="163"/>
      <c r="GGY54" s="163"/>
      <c r="GGZ54" s="163"/>
      <c r="GHA54" s="163"/>
      <c r="GHB54" s="163"/>
      <c r="GHC54" s="163"/>
      <c r="GHD54" s="163"/>
      <c r="GHE54" s="163"/>
      <c r="GHF54" s="163"/>
      <c r="GHG54" s="163"/>
      <c r="GHH54" s="163"/>
      <c r="GHI54" s="163"/>
      <c r="GHJ54" s="163"/>
      <c r="GHK54" s="163"/>
      <c r="GHL54" s="163"/>
      <c r="GHM54" s="163"/>
      <c r="GHN54" s="163"/>
      <c r="GHO54" s="163"/>
      <c r="GHP54" s="163"/>
      <c r="GHQ54" s="163"/>
      <c r="GHR54" s="163"/>
      <c r="GHS54" s="163"/>
      <c r="GHT54" s="163"/>
      <c r="GHU54" s="163"/>
      <c r="GHV54" s="163"/>
      <c r="GHW54" s="163"/>
      <c r="GHX54" s="163"/>
      <c r="GHY54" s="163"/>
      <c r="GHZ54" s="163"/>
      <c r="GIA54" s="163"/>
      <c r="GIB54" s="163"/>
      <c r="GIC54" s="163"/>
      <c r="GID54" s="163"/>
      <c r="GIE54" s="163"/>
      <c r="GIF54" s="163"/>
      <c r="GIG54" s="163"/>
      <c r="GIH54" s="163"/>
      <c r="GII54" s="163"/>
      <c r="GIJ54" s="163"/>
      <c r="GIK54" s="163"/>
      <c r="GIL54" s="163"/>
      <c r="GIM54" s="163"/>
      <c r="GIN54" s="163"/>
      <c r="GIO54" s="163"/>
      <c r="GIP54" s="163"/>
      <c r="GIQ54" s="163"/>
      <c r="GIR54" s="163"/>
      <c r="GIS54" s="163"/>
      <c r="GIT54" s="163"/>
      <c r="GIU54" s="163"/>
      <c r="GIV54" s="163"/>
      <c r="GIW54" s="163"/>
      <c r="GIX54" s="163"/>
      <c r="GIY54" s="163"/>
      <c r="GIZ54" s="163"/>
      <c r="GJA54" s="163"/>
      <c r="GJB54" s="163"/>
      <c r="GJC54" s="163"/>
      <c r="GJD54" s="163"/>
      <c r="GJE54" s="163"/>
      <c r="GJF54" s="163"/>
      <c r="GJG54" s="163"/>
      <c r="GJH54" s="163"/>
      <c r="GJI54" s="163"/>
      <c r="GJJ54" s="163"/>
      <c r="GJK54" s="163"/>
      <c r="GJL54" s="163"/>
      <c r="GJM54" s="163"/>
      <c r="GJN54" s="163"/>
      <c r="GJO54" s="163"/>
      <c r="GJP54" s="163"/>
      <c r="GJQ54" s="163"/>
      <c r="GJR54" s="163"/>
      <c r="GJS54" s="163"/>
      <c r="GJT54" s="163"/>
      <c r="GJU54" s="163"/>
      <c r="GJV54" s="163"/>
      <c r="GJW54" s="163"/>
      <c r="GJX54" s="163"/>
      <c r="GJY54" s="163"/>
      <c r="GJZ54" s="163"/>
      <c r="GKA54" s="163"/>
      <c r="GKB54" s="163"/>
      <c r="GKC54" s="163"/>
      <c r="GKD54" s="163"/>
      <c r="GKE54" s="163"/>
      <c r="GKF54" s="163"/>
      <c r="GKG54" s="163"/>
      <c r="GKH54" s="163"/>
      <c r="GKI54" s="163"/>
      <c r="GKJ54" s="163"/>
      <c r="GKK54" s="163"/>
      <c r="GKL54" s="163"/>
      <c r="GKM54" s="163"/>
      <c r="GKN54" s="163"/>
      <c r="GKO54" s="163"/>
      <c r="GKP54" s="163"/>
      <c r="GKQ54" s="163"/>
      <c r="GKR54" s="163"/>
      <c r="GKS54" s="163"/>
      <c r="GKT54" s="163"/>
      <c r="GKU54" s="163"/>
      <c r="GKV54" s="163"/>
      <c r="GKW54" s="163"/>
      <c r="GKX54" s="163"/>
      <c r="GKY54" s="163"/>
      <c r="GKZ54" s="163"/>
      <c r="GLA54" s="163"/>
      <c r="GLB54" s="163"/>
      <c r="GLC54" s="163"/>
      <c r="GLD54" s="163"/>
      <c r="GLE54" s="163"/>
      <c r="GLF54" s="163"/>
      <c r="GLG54" s="163"/>
      <c r="GLH54" s="163"/>
      <c r="GLI54" s="163"/>
      <c r="GLJ54" s="163"/>
      <c r="GLK54" s="163"/>
      <c r="GLL54" s="163"/>
      <c r="GLM54" s="163"/>
      <c r="GLN54" s="163"/>
      <c r="GLO54" s="163"/>
      <c r="GLP54" s="163"/>
      <c r="GLQ54" s="163"/>
      <c r="GLR54" s="163"/>
      <c r="GLS54" s="163"/>
      <c r="GLT54" s="163"/>
      <c r="GLU54" s="163"/>
      <c r="GLV54" s="163"/>
      <c r="GLW54" s="163"/>
      <c r="GLX54" s="163"/>
      <c r="GLY54" s="163"/>
      <c r="GLZ54" s="163"/>
      <c r="GMA54" s="163"/>
      <c r="GMB54" s="163"/>
      <c r="GMC54" s="163"/>
      <c r="GMD54" s="163"/>
      <c r="GME54" s="163"/>
      <c r="GMF54" s="163"/>
      <c r="GMG54" s="163"/>
      <c r="GMH54" s="163"/>
      <c r="GMI54" s="163"/>
      <c r="GMJ54" s="163"/>
      <c r="GMK54" s="163"/>
      <c r="GML54" s="163"/>
      <c r="GMM54" s="163"/>
      <c r="GMN54" s="163"/>
      <c r="GMO54" s="163"/>
      <c r="GMP54" s="163"/>
      <c r="GMQ54" s="163"/>
      <c r="GMR54" s="163"/>
      <c r="GMS54" s="163"/>
      <c r="GMT54" s="163"/>
      <c r="GMU54" s="163"/>
      <c r="GMV54" s="163"/>
      <c r="GMW54" s="163"/>
      <c r="GMX54" s="163"/>
      <c r="GMY54" s="163"/>
      <c r="GMZ54" s="163"/>
      <c r="GNA54" s="163"/>
      <c r="GNB54" s="163"/>
      <c r="GNC54" s="163"/>
      <c r="GND54" s="163"/>
      <c r="GNE54" s="163"/>
      <c r="GNF54" s="163"/>
      <c r="GNG54" s="163"/>
      <c r="GNH54" s="163"/>
      <c r="GNI54" s="163"/>
      <c r="GNJ54" s="163"/>
      <c r="GNK54" s="163"/>
      <c r="GNL54" s="163"/>
      <c r="GNM54" s="163"/>
      <c r="GNN54" s="163"/>
      <c r="GNO54" s="163"/>
      <c r="GNP54" s="163"/>
      <c r="GNQ54" s="163"/>
      <c r="GNR54" s="163"/>
      <c r="GNS54" s="163"/>
      <c r="GNT54" s="163"/>
      <c r="GNU54" s="163"/>
      <c r="GNV54" s="163"/>
      <c r="GNW54" s="163"/>
      <c r="GNX54" s="163"/>
      <c r="GNY54" s="163"/>
      <c r="GNZ54" s="163"/>
      <c r="GOA54" s="163"/>
      <c r="GOB54" s="163"/>
      <c r="GOC54" s="163"/>
      <c r="GOD54" s="163"/>
      <c r="GOE54" s="163"/>
      <c r="GOF54" s="163"/>
      <c r="GOG54" s="163"/>
      <c r="GOH54" s="163"/>
      <c r="GOI54" s="163"/>
      <c r="GOJ54" s="163"/>
      <c r="GOK54" s="163"/>
      <c r="GOL54" s="163"/>
      <c r="GOM54" s="163"/>
      <c r="GON54" s="163"/>
      <c r="GOO54" s="163"/>
      <c r="GOP54" s="163"/>
      <c r="GOQ54" s="163"/>
      <c r="GOR54" s="163"/>
      <c r="GOS54" s="163"/>
      <c r="GOT54" s="163"/>
      <c r="GOU54" s="163"/>
      <c r="GOV54" s="163"/>
      <c r="GOW54" s="163"/>
      <c r="GOX54" s="163"/>
      <c r="GOY54" s="163"/>
      <c r="GOZ54" s="163"/>
      <c r="GPA54" s="163"/>
      <c r="GPB54" s="163"/>
      <c r="GPC54" s="163"/>
      <c r="GPD54" s="163"/>
      <c r="GPE54" s="163"/>
      <c r="GPF54" s="163"/>
      <c r="GPG54" s="163"/>
      <c r="GPH54" s="163"/>
      <c r="GPI54" s="163"/>
      <c r="GPJ54" s="163"/>
      <c r="GPK54" s="163"/>
      <c r="GPL54" s="163"/>
      <c r="GPM54" s="163"/>
      <c r="GPN54" s="163"/>
      <c r="GPO54" s="163"/>
      <c r="GPP54" s="163"/>
      <c r="GPQ54" s="163"/>
      <c r="GPR54" s="163"/>
      <c r="GPS54" s="163"/>
      <c r="GPT54" s="163"/>
      <c r="GPU54" s="163"/>
      <c r="GPV54" s="163"/>
      <c r="GPW54" s="163"/>
      <c r="GPX54" s="163"/>
      <c r="GPY54" s="163"/>
      <c r="GPZ54" s="163"/>
      <c r="GQA54" s="163"/>
      <c r="GQB54" s="163"/>
      <c r="GQC54" s="163"/>
      <c r="GQD54" s="163"/>
      <c r="GQE54" s="163"/>
      <c r="GQF54" s="163"/>
      <c r="GQG54" s="163"/>
      <c r="GQH54" s="163"/>
      <c r="GQI54" s="163"/>
      <c r="GQJ54" s="163"/>
      <c r="GQK54" s="163"/>
      <c r="GQL54" s="163"/>
      <c r="GQM54" s="163"/>
      <c r="GQN54" s="163"/>
      <c r="GQO54" s="163"/>
      <c r="GQP54" s="163"/>
      <c r="GQQ54" s="163"/>
      <c r="GQR54" s="163"/>
      <c r="GQS54" s="163"/>
      <c r="GQT54" s="163"/>
      <c r="GQU54" s="163"/>
      <c r="GQV54" s="163"/>
      <c r="GQW54" s="163"/>
      <c r="GQX54" s="163"/>
      <c r="GQY54" s="163"/>
      <c r="GQZ54" s="163"/>
      <c r="GRA54" s="163"/>
      <c r="GRB54" s="163"/>
      <c r="GRC54" s="163"/>
      <c r="GRD54" s="163"/>
      <c r="GRE54" s="163"/>
      <c r="GRF54" s="163"/>
      <c r="GRG54" s="163"/>
      <c r="GRH54" s="163"/>
      <c r="GRI54" s="163"/>
      <c r="GRJ54" s="163"/>
      <c r="GRK54" s="163"/>
      <c r="GRL54" s="163"/>
      <c r="GRM54" s="163"/>
      <c r="GRN54" s="163"/>
      <c r="GRO54" s="163"/>
      <c r="GRP54" s="163"/>
      <c r="GRQ54" s="163"/>
      <c r="GRR54" s="163"/>
      <c r="GRS54" s="163"/>
      <c r="GRT54" s="163"/>
      <c r="GRU54" s="163"/>
      <c r="GRV54" s="163"/>
      <c r="GRW54" s="163"/>
      <c r="GRX54" s="163"/>
      <c r="GRY54" s="163"/>
      <c r="GRZ54" s="163"/>
      <c r="GSA54" s="163"/>
      <c r="GSB54" s="163"/>
      <c r="GSC54" s="163"/>
      <c r="GSD54" s="163"/>
      <c r="GSE54" s="163"/>
      <c r="GSF54" s="163"/>
      <c r="GSG54" s="163"/>
      <c r="GSH54" s="163"/>
      <c r="GSI54" s="163"/>
      <c r="GSJ54" s="163"/>
      <c r="GSK54" s="163"/>
      <c r="GSL54" s="163"/>
      <c r="GSM54" s="163"/>
      <c r="GSN54" s="163"/>
      <c r="GSO54" s="163"/>
      <c r="GSP54" s="163"/>
      <c r="GSQ54" s="163"/>
      <c r="GSR54" s="163"/>
      <c r="GSS54" s="163"/>
      <c r="GST54" s="163"/>
      <c r="GSU54" s="163"/>
      <c r="GSV54" s="163"/>
      <c r="GSW54" s="163"/>
      <c r="GSX54" s="163"/>
      <c r="GSY54" s="163"/>
      <c r="GSZ54" s="163"/>
      <c r="GTA54" s="163"/>
      <c r="GTB54" s="163"/>
      <c r="GTC54" s="163"/>
      <c r="GTD54" s="163"/>
      <c r="GTE54" s="163"/>
      <c r="GTF54" s="163"/>
      <c r="GTG54" s="163"/>
      <c r="GTH54" s="163"/>
      <c r="GTI54" s="163"/>
      <c r="GTJ54" s="163"/>
      <c r="GTK54" s="163"/>
      <c r="GTL54" s="163"/>
      <c r="GTM54" s="163"/>
      <c r="GTN54" s="163"/>
      <c r="GTO54" s="163"/>
      <c r="GTP54" s="163"/>
      <c r="GTQ54" s="163"/>
      <c r="GTR54" s="163"/>
      <c r="GTS54" s="163"/>
      <c r="GTT54" s="163"/>
      <c r="GTU54" s="163"/>
      <c r="GTV54" s="163"/>
      <c r="GTW54" s="163"/>
      <c r="GTX54" s="163"/>
      <c r="GTY54" s="163"/>
      <c r="GTZ54" s="163"/>
      <c r="GUA54" s="163"/>
      <c r="GUB54" s="163"/>
      <c r="GUC54" s="163"/>
      <c r="GUD54" s="163"/>
      <c r="GUE54" s="163"/>
      <c r="GUF54" s="163"/>
      <c r="GUG54" s="163"/>
      <c r="GUH54" s="163"/>
      <c r="GUI54" s="163"/>
      <c r="GUJ54" s="163"/>
      <c r="GUK54" s="163"/>
      <c r="GUL54" s="163"/>
      <c r="GUM54" s="163"/>
      <c r="GUN54" s="163"/>
      <c r="GUO54" s="163"/>
      <c r="GUP54" s="163"/>
      <c r="GUQ54" s="163"/>
      <c r="GUR54" s="163"/>
      <c r="GUS54" s="163"/>
      <c r="GUT54" s="163"/>
      <c r="GUU54" s="163"/>
      <c r="GUV54" s="163"/>
      <c r="GUW54" s="163"/>
      <c r="GUX54" s="163"/>
      <c r="GUY54" s="163"/>
      <c r="GUZ54" s="163"/>
      <c r="GVA54" s="163"/>
      <c r="GVB54" s="163"/>
      <c r="GVC54" s="163"/>
      <c r="GVD54" s="163"/>
      <c r="GVE54" s="163"/>
      <c r="GVF54" s="163"/>
      <c r="GVG54" s="163"/>
      <c r="GVH54" s="163"/>
      <c r="GVI54" s="163"/>
      <c r="GVJ54" s="163"/>
      <c r="GVK54" s="163"/>
      <c r="GVL54" s="163"/>
      <c r="GVM54" s="163"/>
      <c r="GVN54" s="163"/>
      <c r="GVO54" s="163"/>
      <c r="GVP54" s="163"/>
      <c r="GVQ54" s="163"/>
      <c r="GVR54" s="163"/>
      <c r="GVS54" s="163"/>
      <c r="GVT54" s="163"/>
      <c r="GVU54" s="163"/>
      <c r="GVV54" s="163"/>
      <c r="GVW54" s="163"/>
      <c r="GVX54" s="163"/>
      <c r="GVY54" s="163"/>
      <c r="GVZ54" s="163"/>
      <c r="GWA54" s="163"/>
      <c r="GWB54" s="163"/>
      <c r="GWC54" s="163"/>
      <c r="GWD54" s="163"/>
      <c r="GWE54" s="163"/>
      <c r="GWF54" s="163"/>
      <c r="GWG54" s="163"/>
      <c r="GWH54" s="163"/>
      <c r="GWI54" s="163"/>
      <c r="GWJ54" s="163"/>
      <c r="GWK54" s="163"/>
      <c r="GWL54" s="163"/>
      <c r="GWM54" s="163"/>
      <c r="GWN54" s="163"/>
      <c r="GWO54" s="163"/>
      <c r="GWP54" s="163"/>
      <c r="GWQ54" s="163"/>
      <c r="GWR54" s="163"/>
      <c r="GWS54" s="163"/>
      <c r="GWT54" s="163"/>
      <c r="GWU54" s="163"/>
      <c r="GWV54" s="163"/>
      <c r="GWW54" s="163"/>
      <c r="GWX54" s="163"/>
      <c r="GWY54" s="163"/>
      <c r="GWZ54" s="163"/>
      <c r="GXA54" s="163"/>
      <c r="GXB54" s="163"/>
      <c r="GXC54" s="163"/>
      <c r="GXD54" s="163"/>
      <c r="GXE54" s="163"/>
      <c r="GXF54" s="163"/>
      <c r="GXG54" s="163"/>
      <c r="GXH54" s="163"/>
      <c r="GXI54" s="163"/>
      <c r="GXJ54" s="163"/>
      <c r="GXK54" s="163"/>
      <c r="GXL54" s="163"/>
      <c r="GXM54" s="163"/>
      <c r="GXN54" s="163"/>
      <c r="GXO54" s="163"/>
      <c r="GXP54" s="163"/>
      <c r="GXQ54" s="163"/>
      <c r="GXR54" s="163"/>
      <c r="GXS54" s="163"/>
      <c r="GXT54" s="163"/>
      <c r="GXU54" s="163"/>
      <c r="GXV54" s="163"/>
      <c r="GXW54" s="163"/>
      <c r="GXX54" s="163"/>
      <c r="GXY54" s="163"/>
      <c r="GXZ54" s="163"/>
      <c r="GYA54" s="163"/>
      <c r="GYB54" s="163"/>
      <c r="GYC54" s="163"/>
      <c r="GYD54" s="163"/>
      <c r="GYE54" s="163"/>
      <c r="GYF54" s="163"/>
      <c r="GYG54" s="163"/>
      <c r="GYH54" s="163"/>
      <c r="GYI54" s="163"/>
      <c r="GYJ54" s="163"/>
      <c r="GYK54" s="163"/>
      <c r="GYL54" s="163"/>
      <c r="GYM54" s="163"/>
      <c r="GYN54" s="163"/>
      <c r="GYO54" s="163"/>
      <c r="GYP54" s="163"/>
      <c r="GYQ54" s="163"/>
      <c r="GYR54" s="163"/>
      <c r="GYS54" s="163"/>
      <c r="GYT54" s="163"/>
      <c r="GYU54" s="163"/>
      <c r="GYV54" s="163"/>
      <c r="GYW54" s="163"/>
      <c r="GYX54" s="163"/>
      <c r="GYY54" s="163"/>
      <c r="GYZ54" s="163"/>
      <c r="GZA54" s="163"/>
      <c r="GZB54" s="163"/>
      <c r="GZC54" s="163"/>
      <c r="GZD54" s="163"/>
      <c r="GZE54" s="163"/>
      <c r="GZF54" s="163"/>
      <c r="GZG54" s="163"/>
      <c r="GZH54" s="163"/>
      <c r="GZI54" s="163"/>
      <c r="GZJ54" s="163"/>
      <c r="GZK54" s="163"/>
      <c r="GZL54" s="163"/>
      <c r="GZM54" s="163"/>
      <c r="GZN54" s="163"/>
      <c r="GZO54" s="163"/>
      <c r="GZP54" s="163"/>
      <c r="GZQ54" s="163"/>
      <c r="GZR54" s="163"/>
      <c r="GZS54" s="163"/>
      <c r="GZT54" s="163"/>
      <c r="GZU54" s="163"/>
      <c r="GZV54" s="163"/>
      <c r="GZW54" s="163"/>
      <c r="GZX54" s="163"/>
      <c r="GZY54" s="163"/>
      <c r="GZZ54" s="163"/>
      <c r="HAA54" s="163"/>
      <c r="HAB54" s="163"/>
      <c r="HAC54" s="163"/>
      <c r="HAD54" s="163"/>
      <c r="HAE54" s="163"/>
      <c r="HAF54" s="163"/>
      <c r="HAG54" s="163"/>
      <c r="HAH54" s="163"/>
      <c r="HAI54" s="163"/>
      <c r="HAJ54" s="163"/>
      <c r="HAK54" s="163"/>
      <c r="HAL54" s="163"/>
      <c r="HAM54" s="163"/>
      <c r="HAN54" s="163"/>
      <c r="HAO54" s="163"/>
      <c r="HAP54" s="163"/>
      <c r="HAQ54" s="163"/>
      <c r="HAR54" s="163"/>
      <c r="HAS54" s="163"/>
      <c r="HAT54" s="163"/>
      <c r="HAU54" s="163"/>
      <c r="HAV54" s="163"/>
      <c r="HAW54" s="163"/>
      <c r="HAX54" s="163"/>
      <c r="HAY54" s="163"/>
      <c r="HAZ54" s="163"/>
      <c r="HBA54" s="163"/>
      <c r="HBB54" s="163"/>
      <c r="HBC54" s="163"/>
      <c r="HBD54" s="163"/>
      <c r="HBE54" s="163"/>
      <c r="HBF54" s="163"/>
      <c r="HBG54" s="163"/>
      <c r="HBH54" s="163"/>
      <c r="HBI54" s="163"/>
      <c r="HBJ54" s="163"/>
      <c r="HBK54" s="163"/>
      <c r="HBL54" s="163"/>
      <c r="HBM54" s="163"/>
      <c r="HBN54" s="163"/>
      <c r="HBO54" s="163"/>
      <c r="HBP54" s="163"/>
      <c r="HBQ54" s="163"/>
      <c r="HBR54" s="163"/>
      <c r="HBS54" s="163"/>
      <c r="HBT54" s="163"/>
      <c r="HBU54" s="163"/>
      <c r="HBV54" s="163"/>
      <c r="HBW54" s="163"/>
      <c r="HBX54" s="163"/>
      <c r="HBY54" s="163"/>
      <c r="HBZ54" s="163"/>
      <c r="HCA54" s="163"/>
      <c r="HCB54" s="163"/>
      <c r="HCC54" s="163"/>
      <c r="HCD54" s="163"/>
      <c r="HCE54" s="163"/>
      <c r="HCF54" s="163"/>
      <c r="HCG54" s="163"/>
      <c r="HCH54" s="163"/>
      <c r="HCI54" s="163"/>
      <c r="HCJ54" s="163"/>
      <c r="HCK54" s="163"/>
      <c r="HCL54" s="163"/>
      <c r="HCM54" s="163"/>
      <c r="HCN54" s="163"/>
      <c r="HCO54" s="163"/>
      <c r="HCP54" s="163"/>
      <c r="HCQ54" s="163"/>
      <c r="HCR54" s="163"/>
      <c r="HCS54" s="163"/>
      <c r="HCT54" s="163"/>
      <c r="HCU54" s="163"/>
      <c r="HCV54" s="163"/>
      <c r="HCW54" s="163"/>
      <c r="HCX54" s="163"/>
      <c r="HCY54" s="163"/>
      <c r="HCZ54" s="163"/>
      <c r="HDA54" s="163"/>
      <c r="HDB54" s="163"/>
      <c r="HDC54" s="163"/>
      <c r="HDD54" s="163"/>
      <c r="HDE54" s="163"/>
      <c r="HDF54" s="163"/>
      <c r="HDG54" s="163"/>
      <c r="HDH54" s="163"/>
      <c r="HDI54" s="163"/>
      <c r="HDJ54" s="163"/>
      <c r="HDK54" s="163"/>
      <c r="HDL54" s="163"/>
      <c r="HDM54" s="163"/>
      <c r="HDN54" s="163"/>
      <c r="HDO54" s="163"/>
      <c r="HDP54" s="163"/>
      <c r="HDQ54" s="163"/>
      <c r="HDR54" s="163"/>
      <c r="HDS54" s="163"/>
      <c r="HDT54" s="163"/>
      <c r="HDU54" s="163"/>
      <c r="HDV54" s="163"/>
      <c r="HDW54" s="163"/>
      <c r="HDX54" s="163"/>
      <c r="HDY54" s="163"/>
      <c r="HDZ54" s="163"/>
      <c r="HEA54" s="163"/>
      <c r="HEB54" s="163"/>
      <c r="HEC54" s="163"/>
      <c r="HED54" s="163"/>
      <c r="HEE54" s="163"/>
      <c r="HEF54" s="163"/>
      <c r="HEG54" s="163"/>
      <c r="HEH54" s="163"/>
      <c r="HEI54" s="163"/>
      <c r="HEJ54" s="163"/>
      <c r="HEK54" s="163"/>
      <c r="HEL54" s="163"/>
      <c r="HEM54" s="163"/>
      <c r="HEN54" s="163"/>
      <c r="HEO54" s="163"/>
      <c r="HEP54" s="163"/>
      <c r="HEQ54" s="163"/>
      <c r="HER54" s="163"/>
      <c r="HES54" s="163"/>
      <c r="HET54" s="163"/>
      <c r="HEU54" s="163"/>
      <c r="HEV54" s="163"/>
      <c r="HEW54" s="163"/>
      <c r="HEX54" s="163"/>
      <c r="HEY54" s="163"/>
      <c r="HEZ54" s="163"/>
      <c r="HFA54" s="163"/>
      <c r="HFB54" s="163"/>
      <c r="HFC54" s="163"/>
      <c r="HFD54" s="163"/>
      <c r="HFE54" s="163"/>
      <c r="HFF54" s="163"/>
      <c r="HFG54" s="163"/>
      <c r="HFH54" s="163"/>
      <c r="HFI54" s="163"/>
      <c r="HFJ54" s="163"/>
      <c r="HFK54" s="163"/>
      <c r="HFL54" s="163"/>
      <c r="HFM54" s="163"/>
      <c r="HFN54" s="163"/>
      <c r="HFO54" s="163"/>
      <c r="HFP54" s="163"/>
      <c r="HFQ54" s="163"/>
      <c r="HFR54" s="163"/>
      <c r="HFS54" s="163"/>
      <c r="HFT54" s="163"/>
      <c r="HFU54" s="163"/>
      <c r="HFV54" s="163"/>
      <c r="HFW54" s="163"/>
      <c r="HFX54" s="163"/>
      <c r="HFY54" s="163"/>
      <c r="HFZ54" s="163"/>
      <c r="HGA54" s="163"/>
      <c r="HGB54" s="163"/>
      <c r="HGC54" s="163"/>
      <c r="HGD54" s="163"/>
      <c r="HGE54" s="163"/>
      <c r="HGF54" s="163"/>
      <c r="HGG54" s="163"/>
      <c r="HGH54" s="163"/>
      <c r="HGI54" s="163"/>
      <c r="HGJ54" s="163"/>
      <c r="HGK54" s="163"/>
      <c r="HGL54" s="163"/>
      <c r="HGM54" s="163"/>
      <c r="HGN54" s="163"/>
      <c r="HGO54" s="163"/>
      <c r="HGP54" s="163"/>
      <c r="HGQ54" s="163"/>
      <c r="HGR54" s="163"/>
      <c r="HGS54" s="163"/>
      <c r="HGT54" s="163"/>
      <c r="HGU54" s="163"/>
      <c r="HGV54" s="163"/>
      <c r="HGW54" s="163"/>
      <c r="HGX54" s="163"/>
      <c r="HGY54" s="163"/>
      <c r="HGZ54" s="163"/>
      <c r="HHA54" s="163"/>
      <c r="HHB54" s="163"/>
      <c r="HHC54" s="163"/>
      <c r="HHD54" s="163"/>
      <c r="HHE54" s="163"/>
      <c r="HHF54" s="163"/>
      <c r="HHG54" s="163"/>
      <c r="HHH54" s="163"/>
      <c r="HHI54" s="163"/>
      <c r="HHJ54" s="163"/>
      <c r="HHK54" s="163"/>
      <c r="HHL54" s="163"/>
      <c r="HHM54" s="163"/>
      <c r="HHN54" s="163"/>
      <c r="HHO54" s="163"/>
      <c r="HHP54" s="163"/>
      <c r="HHQ54" s="163"/>
      <c r="HHR54" s="163"/>
      <c r="HHS54" s="163"/>
      <c r="HHT54" s="163"/>
      <c r="HHU54" s="163"/>
      <c r="HHV54" s="163"/>
      <c r="HHW54" s="163"/>
      <c r="HHX54" s="163"/>
      <c r="HHY54" s="163"/>
      <c r="HHZ54" s="163"/>
      <c r="HIA54" s="163"/>
      <c r="HIB54" s="163"/>
      <c r="HIC54" s="163"/>
      <c r="HID54" s="163"/>
      <c r="HIE54" s="163"/>
      <c r="HIF54" s="163"/>
      <c r="HIG54" s="163"/>
      <c r="HIH54" s="163"/>
      <c r="HII54" s="163"/>
      <c r="HIJ54" s="163"/>
      <c r="HIK54" s="163"/>
      <c r="HIL54" s="163"/>
      <c r="HIM54" s="163"/>
      <c r="HIN54" s="163"/>
      <c r="HIO54" s="163"/>
      <c r="HIP54" s="163"/>
      <c r="HIQ54" s="163"/>
      <c r="HIR54" s="163"/>
      <c r="HIS54" s="163"/>
      <c r="HIT54" s="163"/>
      <c r="HIU54" s="163"/>
      <c r="HIV54" s="163"/>
      <c r="HIW54" s="163"/>
      <c r="HIX54" s="163"/>
      <c r="HIY54" s="163"/>
      <c r="HIZ54" s="163"/>
      <c r="HJA54" s="163"/>
      <c r="HJB54" s="163"/>
      <c r="HJC54" s="163"/>
      <c r="HJD54" s="163"/>
      <c r="HJE54" s="163"/>
      <c r="HJF54" s="163"/>
      <c r="HJG54" s="163"/>
      <c r="HJH54" s="163"/>
      <c r="HJI54" s="163"/>
      <c r="HJJ54" s="163"/>
      <c r="HJK54" s="163"/>
      <c r="HJL54" s="163"/>
      <c r="HJM54" s="163"/>
      <c r="HJN54" s="163"/>
      <c r="HJO54" s="163"/>
      <c r="HJP54" s="163"/>
      <c r="HJQ54" s="163"/>
      <c r="HJR54" s="163"/>
      <c r="HJS54" s="163"/>
      <c r="HJT54" s="163"/>
      <c r="HJU54" s="163"/>
      <c r="HJV54" s="163"/>
      <c r="HJW54" s="163"/>
      <c r="HJX54" s="163"/>
      <c r="HJY54" s="163"/>
      <c r="HJZ54" s="163"/>
      <c r="HKA54" s="163"/>
      <c r="HKB54" s="163"/>
      <c r="HKC54" s="163"/>
      <c r="HKD54" s="163"/>
      <c r="HKE54" s="163"/>
      <c r="HKF54" s="163"/>
      <c r="HKG54" s="163"/>
      <c r="HKH54" s="163"/>
      <c r="HKI54" s="163"/>
      <c r="HKJ54" s="163"/>
      <c r="HKK54" s="163"/>
      <c r="HKL54" s="163"/>
      <c r="HKM54" s="163"/>
      <c r="HKN54" s="163"/>
      <c r="HKO54" s="163"/>
      <c r="HKP54" s="163"/>
      <c r="HKQ54" s="163"/>
      <c r="HKR54" s="163"/>
      <c r="HKS54" s="163"/>
      <c r="HKT54" s="163"/>
      <c r="HKU54" s="163"/>
      <c r="HKV54" s="163"/>
      <c r="HKW54" s="163"/>
      <c r="HKX54" s="163"/>
      <c r="HKY54" s="163"/>
      <c r="HKZ54" s="163"/>
      <c r="HLA54" s="163"/>
      <c r="HLB54" s="163"/>
      <c r="HLC54" s="163"/>
      <c r="HLD54" s="163"/>
      <c r="HLE54" s="163"/>
      <c r="HLF54" s="163"/>
      <c r="HLG54" s="163"/>
      <c r="HLH54" s="163"/>
      <c r="HLI54" s="163"/>
      <c r="HLJ54" s="163"/>
      <c r="HLK54" s="163"/>
      <c r="HLL54" s="163"/>
      <c r="HLM54" s="163"/>
      <c r="HLN54" s="163"/>
      <c r="HLO54" s="163"/>
      <c r="HLP54" s="163"/>
      <c r="HLQ54" s="163"/>
      <c r="HLR54" s="163"/>
      <c r="HLS54" s="163"/>
      <c r="HLT54" s="163"/>
      <c r="HLU54" s="163"/>
      <c r="HLV54" s="163"/>
      <c r="HLW54" s="163"/>
      <c r="HLX54" s="163"/>
      <c r="HLY54" s="163"/>
      <c r="HLZ54" s="163"/>
      <c r="HMA54" s="163"/>
      <c r="HMB54" s="163"/>
      <c r="HMC54" s="163"/>
      <c r="HMD54" s="163"/>
      <c r="HME54" s="163"/>
      <c r="HMF54" s="163"/>
      <c r="HMG54" s="163"/>
      <c r="HMH54" s="163"/>
      <c r="HMI54" s="163"/>
      <c r="HMJ54" s="163"/>
      <c r="HMK54" s="163"/>
      <c r="HML54" s="163"/>
      <c r="HMM54" s="163"/>
      <c r="HMN54" s="163"/>
      <c r="HMO54" s="163"/>
      <c r="HMP54" s="163"/>
      <c r="HMQ54" s="163"/>
      <c r="HMR54" s="163"/>
      <c r="HMS54" s="163"/>
      <c r="HMT54" s="163"/>
      <c r="HMU54" s="163"/>
      <c r="HMV54" s="163"/>
      <c r="HMW54" s="163"/>
      <c r="HMX54" s="163"/>
      <c r="HMY54" s="163"/>
      <c r="HMZ54" s="163"/>
      <c r="HNA54" s="163"/>
      <c r="HNB54" s="163"/>
      <c r="HNC54" s="163"/>
      <c r="HND54" s="163"/>
      <c r="HNE54" s="163"/>
      <c r="HNF54" s="163"/>
      <c r="HNG54" s="163"/>
      <c r="HNH54" s="163"/>
      <c r="HNI54" s="163"/>
      <c r="HNJ54" s="163"/>
      <c r="HNK54" s="163"/>
      <c r="HNL54" s="163"/>
      <c r="HNM54" s="163"/>
      <c r="HNN54" s="163"/>
      <c r="HNO54" s="163"/>
      <c r="HNP54" s="163"/>
      <c r="HNQ54" s="163"/>
      <c r="HNR54" s="163"/>
      <c r="HNS54" s="163"/>
      <c r="HNT54" s="163"/>
      <c r="HNU54" s="163"/>
      <c r="HNV54" s="163"/>
      <c r="HNW54" s="163"/>
      <c r="HNX54" s="163"/>
      <c r="HNY54" s="163"/>
      <c r="HNZ54" s="163"/>
      <c r="HOA54" s="163"/>
      <c r="HOB54" s="163"/>
      <c r="HOC54" s="163"/>
      <c r="HOD54" s="163"/>
      <c r="HOE54" s="163"/>
      <c r="HOF54" s="163"/>
      <c r="HOG54" s="163"/>
      <c r="HOH54" s="163"/>
      <c r="HOI54" s="163"/>
      <c r="HOJ54" s="163"/>
      <c r="HOK54" s="163"/>
      <c r="HOL54" s="163"/>
      <c r="HOM54" s="163"/>
      <c r="HON54" s="163"/>
      <c r="HOO54" s="163"/>
      <c r="HOP54" s="163"/>
      <c r="HOQ54" s="163"/>
      <c r="HOR54" s="163"/>
      <c r="HOS54" s="163"/>
      <c r="HOT54" s="163"/>
      <c r="HOU54" s="163"/>
      <c r="HOV54" s="163"/>
      <c r="HOW54" s="163"/>
      <c r="HOX54" s="163"/>
      <c r="HOY54" s="163"/>
      <c r="HOZ54" s="163"/>
      <c r="HPA54" s="163"/>
      <c r="HPB54" s="163"/>
      <c r="HPC54" s="163"/>
      <c r="HPD54" s="163"/>
      <c r="HPE54" s="163"/>
      <c r="HPF54" s="163"/>
      <c r="HPG54" s="163"/>
      <c r="HPH54" s="163"/>
      <c r="HPI54" s="163"/>
      <c r="HPJ54" s="163"/>
      <c r="HPK54" s="163"/>
      <c r="HPL54" s="163"/>
      <c r="HPM54" s="163"/>
      <c r="HPN54" s="163"/>
      <c r="HPO54" s="163"/>
      <c r="HPP54" s="163"/>
      <c r="HPQ54" s="163"/>
      <c r="HPR54" s="163"/>
      <c r="HPS54" s="163"/>
      <c r="HPT54" s="163"/>
      <c r="HPU54" s="163"/>
      <c r="HPV54" s="163"/>
      <c r="HPW54" s="163"/>
      <c r="HPX54" s="163"/>
      <c r="HPY54" s="163"/>
      <c r="HPZ54" s="163"/>
      <c r="HQA54" s="163"/>
      <c r="HQB54" s="163"/>
      <c r="HQC54" s="163"/>
      <c r="HQD54" s="163"/>
      <c r="HQE54" s="163"/>
      <c r="HQF54" s="163"/>
      <c r="HQG54" s="163"/>
      <c r="HQH54" s="163"/>
      <c r="HQI54" s="163"/>
      <c r="HQJ54" s="163"/>
      <c r="HQK54" s="163"/>
      <c r="HQL54" s="163"/>
      <c r="HQM54" s="163"/>
      <c r="HQN54" s="163"/>
      <c r="HQO54" s="163"/>
      <c r="HQP54" s="163"/>
      <c r="HQQ54" s="163"/>
      <c r="HQR54" s="163"/>
      <c r="HQS54" s="163"/>
      <c r="HQT54" s="163"/>
      <c r="HQU54" s="163"/>
      <c r="HQV54" s="163"/>
      <c r="HQW54" s="163"/>
      <c r="HQX54" s="163"/>
      <c r="HQY54" s="163"/>
      <c r="HQZ54" s="163"/>
      <c r="HRA54" s="163"/>
      <c r="HRB54" s="163"/>
      <c r="HRC54" s="163"/>
      <c r="HRD54" s="163"/>
      <c r="HRE54" s="163"/>
      <c r="HRF54" s="163"/>
      <c r="HRG54" s="163"/>
      <c r="HRH54" s="163"/>
      <c r="HRI54" s="163"/>
      <c r="HRJ54" s="163"/>
      <c r="HRK54" s="163"/>
      <c r="HRL54" s="163"/>
      <c r="HRM54" s="163"/>
      <c r="HRN54" s="163"/>
      <c r="HRO54" s="163"/>
      <c r="HRP54" s="163"/>
      <c r="HRQ54" s="163"/>
      <c r="HRR54" s="163"/>
      <c r="HRS54" s="163"/>
      <c r="HRT54" s="163"/>
      <c r="HRU54" s="163"/>
      <c r="HRV54" s="163"/>
      <c r="HRW54" s="163"/>
      <c r="HRX54" s="163"/>
      <c r="HRY54" s="163"/>
      <c r="HRZ54" s="163"/>
      <c r="HSA54" s="163"/>
      <c r="HSB54" s="163"/>
      <c r="HSC54" s="163"/>
      <c r="HSD54" s="163"/>
      <c r="HSE54" s="163"/>
      <c r="HSF54" s="163"/>
      <c r="HSG54" s="163"/>
      <c r="HSH54" s="163"/>
      <c r="HSI54" s="163"/>
      <c r="HSJ54" s="163"/>
      <c r="HSK54" s="163"/>
      <c r="HSL54" s="163"/>
      <c r="HSM54" s="163"/>
      <c r="HSN54" s="163"/>
      <c r="HSO54" s="163"/>
      <c r="HSP54" s="163"/>
      <c r="HSQ54" s="163"/>
      <c r="HSR54" s="163"/>
      <c r="HSS54" s="163"/>
      <c r="HST54" s="163"/>
      <c r="HSU54" s="163"/>
      <c r="HSV54" s="163"/>
      <c r="HSW54" s="163"/>
      <c r="HSX54" s="163"/>
      <c r="HSY54" s="163"/>
      <c r="HSZ54" s="163"/>
      <c r="HTA54" s="163"/>
      <c r="HTB54" s="163"/>
      <c r="HTC54" s="163"/>
      <c r="HTD54" s="163"/>
      <c r="HTE54" s="163"/>
      <c r="HTF54" s="163"/>
      <c r="HTG54" s="163"/>
      <c r="HTH54" s="163"/>
      <c r="HTI54" s="163"/>
      <c r="HTJ54" s="163"/>
      <c r="HTK54" s="163"/>
      <c r="HTL54" s="163"/>
      <c r="HTM54" s="163"/>
      <c r="HTN54" s="163"/>
      <c r="HTO54" s="163"/>
      <c r="HTP54" s="163"/>
      <c r="HTQ54" s="163"/>
      <c r="HTR54" s="163"/>
      <c r="HTS54" s="163"/>
      <c r="HTT54" s="163"/>
      <c r="HTU54" s="163"/>
      <c r="HTV54" s="163"/>
      <c r="HTW54" s="163"/>
      <c r="HTX54" s="163"/>
      <c r="HTY54" s="163"/>
      <c r="HTZ54" s="163"/>
      <c r="HUA54" s="163"/>
      <c r="HUB54" s="163"/>
      <c r="HUC54" s="163"/>
      <c r="HUD54" s="163"/>
      <c r="HUE54" s="163"/>
      <c r="HUF54" s="163"/>
      <c r="HUG54" s="163"/>
      <c r="HUH54" s="163"/>
      <c r="HUI54" s="163"/>
      <c r="HUJ54" s="163"/>
      <c r="HUK54" s="163"/>
      <c r="HUL54" s="163"/>
      <c r="HUM54" s="163"/>
      <c r="HUN54" s="163"/>
      <c r="HUO54" s="163"/>
      <c r="HUP54" s="163"/>
      <c r="HUQ54" s="163"/>
      <c r="HUR54" s="163"/>
      <c r="HUS54" s="163"/>
      <c r="HUT54" s="163"/>
      <c r="HUU54" s="163"/>
      <c r="HUV54" s="163"/>
      <c r="HUW54" s="163"/>
      <c r="HUX54" s="163"/>
      <c r="HUY54" s="163"/>
      <c r="HUZ54" s="163"/>
      <c r="HVA54" s="163"/>
      <c r="HVB54" s="163"/>
      <c r="HVC54" s="163"/>
      <c r="HVD54" s="163"/>
      <c r="HVE54" s="163"/>
      <c r="HVF54" s="163"/>
      <c r="HVG54" s="163"/>
      <c r="HVH54" s="163"/>
      <c r="HVI54" s="163"/>
      <c r="HVJ54" s="163"/>
      <c r="HVK54" s="163"/>
      <c r="HVL54" s="163"/>
      <c r="HVM54" s="163"/>
      <c r="HVN54" s="163"/>
      <c r="HVO54" s="163"/>
      <c r="HVP54" s="163"/>
      <c r="HVQ54" s="163"/>
      <c r="HVR54" s="163"/>
      <c r="HVS54" s="163"/>
      <c r="HVT54" s="163"/>
      <c r="HVU54" s="163"/>
      <c r="HVV54" s="163"/>
      <c r="HVW54" s="163"/>
      <c r="HVX54" s="163"/>
      <c r="HVY54" s="163"/>
      <c r="HVZ54" s="163"/>
      <c r="HWA54" s="163"/>
      <c r="HWB54" s="163"/>
      <c r="HWC54" s="163"/>
      <c r="HWD54" s="163"/>
      <c r="HWE54" s="163"/>
      <c r="HWF54" s="163"/>
      <c r="HWG54" s="163"/>
      <c r="HWH54" s="163"/>
      <c r="HWI54" s="163"/>
      <c r="HWJ54" s="163"/>
      <c r="HWK54" s="163"/>
      <c r="HWL54" s="163"/>
      <c r="HWM54" s="163"/>
      <c r="HWN54" s="163"/>
      <c r="HWO54" s="163"/>
      <c r="HWP54" s="163"/>
      <c r="HWQ54" s="163"/>
      <c r="HWR54" s="163"/>
      <c r="HWS54" s="163"/>
      <c r="HWT54" s="163"/>
      <c r="HWU54" s="163"/>
      <c r="HWV54" s="163"/>
      <c r="HWW54" s="163"/>
      <c r="HWX54" s="163"/>
      <c r="HWY54" s="163"/>
      <c r="HWZ54" s="163"/>
      <c r="HXA54" s="163"/>
      <c r="HXB54" s="163"/>
      <c r="HXC54" s="163"/>
      <c r="HXD54" s="163"/>
      <c r="HXE54" s="163"/>
      <c r="HXF54" s="163"/>
      <c r="HXG54" s="163"/>
      <c r="HXH54" s="163"/>
      <c r="HXI54" s="163"/>
      <c r="HXJ54" s="163"/>
      <c r="HXK54" s="163"/>
      <c r="HXL54" s="163"/>
      <c r="HXM54" s="163"/>
      <c r="HXN54" s="163"/>
      <c r="HXO54" s="163"/>
      <c r="HXP54" s="163"/>
      <c r="HXQ54" s="163"/>
      <c r="HXR54" s="163"/>
      <c r="HXS54" s="163"/>
      <c r="HXT54" s="163"/>
      <c r="HXU54" s="163"/>
      <c r="HXV54" s="163"/>
      <c r="HXW54" s="163"/>
      <c r="HXX54" s="163"/>
      <c r="HXY54" s="163"/>
      <c r="HXZ54" s="163"/>
      <c r="HYA54" s="163"/>
      <c r="HYB54" s="163"/>
      <c r="HYC54" s="163"/>
      <c r="HYD54" s="163"/>
      <c r="HYE54" s="163"/>
      <c r="HYF54" s="163"/>
      <c r="HYG54" s="163"/>
      <c r="HYH54" s="163"/>
      <c r="HYI54" s="163"/>
      <c r="HYJ54" s="163"/>
      <c r="HYK54" s="163"/>
      <c r="HYL54" s="163"/>
      <c r="HYM54" s="163"/>
      <c r="HYN54" s="163"/>
      <c r="HYO54" s="163"/>
      <c r="HYP54" s="163"/>
      <c r="HYQ54" s="163"/>
      <c r="HYR54" s="163"/>
      <c r="HYS54" s="163"/>
      <c r="HYT54" s="163"/>
      <c r="HYU54" s="163"/>
      <c r="HYV54" s="163"/>
      <c r="HYW54" s="163"/>
      <c r="HYX54" s="163"/>
      <c r="HYY54" s="163"/>
      <c r="HYZ54" s="163"/>
      <c r="HZA54" s="163"/>
      <c r="HZB54" s="163"/>
      <c r="HZC54" s="163"/>
      <c r="HZD54" s="163"/>
      <c r="HZE54" s="163"/>
      <c r="HZF54" s="163"/>
      <c r="HZG54" s="163"/>
      <c r="HZH54" s="163"/>
      <c r="HZI54" s="163"/>
      <c r="HZJ54" s="163"/>
      <c r="HZK54" s="163"/>
      <c r="HZL54" s="163"/>
      <c r="HZM54" s="163"/>
      <c r="HZN54" s="163"/>
      <c r="HZO54" s="163"/>
      <c r="HZP54" s="163"/>
      <c r="HZQ54" s="163"/>
      <c r="HZR54" s="163"/>
      <c r="HZS54" s="163"/>
      <c r="HZT54" s="163"/>
      <c r="HZU54" s="163"/>
      <c r="HZV54" s="163"/>
      <c r="HZW54" s="163"/>
      <c r="HZX54" s="163"/>
      <c r="HZY54" s="163"/>
      <c r="HZZ54" s="163"/>
      <c r="IAA54" s="163"/>
      <c r="IAB54" s="163"/>
      <c r="IAC54" s="163"/>
      <c r="IAD54" s="163"/>
      <c r="IAE54" s="163"/>
      <c r="IAF54" s="163"/>
      <c r="IAG54" s="163"/>
      <c r="IAH54" s="163"/>
      <c r="IAI54" s="163"/>
      <c r="IAJ54" s="163"/>
      <c r="IAK54" s="163"/>
      <c r="IAL54" s="163"/>
      <c r="IAM54" s="163"/>
      <c r="IAN54" s="163"/>
      <c r="IAO54" s="163"/>
      <c r="IAP54" s="163"/>
      <c r="IAQ54" s="163"/>
      <c r="IAR54" s="163"/>
      <c r="IAS54" s="163"/>
      <c r="IAT54" s="163"/>
      <c r="IAU54" s="163"/>
      <c r="IAV54" s="163"/>
      <c r="IAW54" s="163"/>
      <c r="IAX54" s="163"/>
      <c r="IAY54" s="163"/>
      <c r="IAZ54" s="163"/>
      <c r="IBA54" s="163"/>
      <c r="IBB54" s="163"/>
      <c r="IBC54" s="163"/>
      <c r="IBD54" s="163"/>
      <c r="IBE54" s="163"/>
      <c r="IBF54" s="163"/>
      <c r="IBG54" s="163"/>
      <c r="IBH54" s="163"/>
      <c r="IBI54" s="163"/>
      <c r="IBJ54" s="163"/>
      <c r="IBK54" s="163"/>
      <c r="IBL54" s="163"/>
      <c r="IBM54" s="163"/>
      <c r="IBN54" s="163"/>
      <c r="IBO54" s="163"/>
      <c r="IBP54" s="163"/>
      <c r="IBQ54" s="163"/>
      <c r="IBR54" s="163"/>
      <c r="IBS54" s="163"/>
      <c r="IBT54" s="163"/>
      <c r="IBU54" s="163"/>
      <c r="IBV54" s="163"/>
      <c r="IBW54" s="163"/>
      <c r="IBX54" s="163"/>
      <c r="IBY54" s="163"/>
      <c r="IBZ54" s="163"/>
      <c r="ICA54" s="163"/>
      <c r="ICB54" s="163"/>
      <c r="ICC54" s="163"/>
      <c r="ICD54" s="163"/>
      <c r="ICE54" s="163"/>
      <c r="ICF54" s="163"/>
      <c r="ICG54" s="163"/>
      <c r="ICH54" s="163"/>
      <c r="ICI54" s="163"/>
      <c r="ICJ54" s="163"/>
      <c r="ICK54" s="163"/>
      <c r="ICL54" s="163"/>
      <c r="ICM54" s="163"/>
      <c r="ICN54" s="163"/>
      <c r="ICO54" s="163"/>
      <c r="ICP54" s="163"/>
      <c r="ICQ54" s="163"/>
      <c r="ICR54" s="163"/>
      <c r="ICS54" s="163"/>
      <c r="ICT54" s="163"/>
      <c r="ICU54" s="163"/>
      <c r="ICV54" s="163"/>
      <c r="ICW54" s="163"/>
      <c r="ICX54" s="163"/>
      <c r="ICY54" s="163"/>
      <c r="ICZ54" s="163"/>
      <c r="IDA54" s="163"/>
      <c r="IDB54" s="163"/>
      <c r="IDC54" s="163"/>
      <c r="IDD54" s="163"/>
      <c r="IDE54" s="163"/>
      <c r="IDF54" s="163"/>
      <c r="IDG54" s="163"/>
      <c r="IDH54" s="163"/>
      <c r="IDI54" s="163"/>
      <c r="IDJ54" s="163"/>
      <c r="IDK54" s="163"/>
      <c r="IDL54" s="163"/>
      <c r="IDM54" s="163"/>
      <c r="IDN54" s="163"/>
      <c r="IDO54" s="163"/>
      <c r="IDP54" s="163"/>
      <c r="IDQ54" s="163"/>
      <c r="IDR54" s="163"/>
      <c r="IDS54" s="163"/>
      <c r="IDT54" s="163"/>
      <c r="IDU54" s="163"/>
      <c r="IDV54" s="163"/>
      <c r="IDW54" s="163"/>
      <c r="IDX54" s="163"/>
      <c r="IDY54" s="163"/>
      <c r="IDZ54" s="163"/>
      <c r="IEA54" s="163"/>
      <c r="IEB54" s="163"/>
      <c r="IEC54" s="163"/>
      <c r="IED54" s="163"/>
      <c r="IEE54" s="163"/>
      <c r="IEF54" s="163"/>
      <c r="IEG54" s="163"/>
      <c r="IEH54" s="163"/>
      <c r="IEI54" s="163"/>
      <c r="IEJ54" s="163"/>
      <c r="IEK54" s="163"/>
      <c r="IEL54" s="163"/>
      <c r="IEM54" s="163"/>
      <c r="IEN54" s="163"/>
      <c r="IEO54" s="163"/>
      <c r="IEP54" s="163"/>
      <c r="IEQ54" s="163"/>
      <c r="IER54" s="163"/>
      <c r="IES54" s="163"/>
      <c r="IET54" s="163"/>
      <c r="IEU54" s="163"/>
      <c r="IEV54" s="163"/>
      <c r="IEW54" s="163"/>
      <c r="IEX54" s="163"/>
      <c r="IEY54" s="163"/>
      <c r="IEZ54" s="163"/>
      <c r="IFA54" s="163"/>
      <c r="IFB54" s="163"/>
      <c r="IFC54" s="163"/>
      <c r="IFD54" s="163"/>
      <c r="IFE54" s="163"/>
      <c r="IFF54" s="163"/>
      <c r="IFG54" s="163"/>
      <c r="IFH54" s="163"/>
      <c r="IFI54" s="163"/>
      <c r="IFJ54" s="163"/>
      <c r="IFK54" s="163"/>
      <c r="IFL54" s="163"/>
      <c r="IFM54" s="163"/>
      <c r="IFN54" s="163"/>
      <c r="IFO54" s="163"/>
      <c r="IFP54" s="163"/>
      <c r="IFQ54" s="163"/>
      <c r="IFR54" s="163"/>
      <c r="IFS54" s="163"/>
      <c r="IFT54" s="163"/>
      <c r="IFU54" s="163"/>
      <c r="IFV54" s="163"/>
      <c r="IFW54" s="163"/>
      <c r="IFX54" s="163"/>
      <c r="IFY54" s="163"/>
      <c r="IFZ54" s="163"/>
      <c r="IGA54" s="163"/>
      <c r="IGB54" s="163"/>
      <c r="IGC54" s="163"/>
      <c r="IGD54" s="163"/>
      <c r="IGE54" s="163"/>
      <c r="IGF54" s="163"/>
      <c r="IGG54" s="163"/>
      <c r="IGH54" s="163"/>
      <c r="IGI54" s="163"/>
      <c r="IGJ54" s="163"/>
      <c r="IGK54" s="163"/>
      <c r="IGL54" s="163"/>
      <c r="IGM54" s="163"/>
      <c r="IGN54" s="163"/>
      <c r="IGO54" s="163"/>
      <c r="IGP54" s="163"/>
      <c r="IGQ54" s="163"/>
      <c r="IGR54" s="163"/>
      <c r="IGS54" s="163"/>
      <c r="IGT54" s="163"/>
      <c r="IGU54" s="163"/>
      <c r="IGV54" s="163"/>
      <c r="IGW54" s="163"/>
      <c r="IGX54" s="163"/>
      <c r="IGY54" s="163"/>
      <c r="IGZ54" s="163"/>
      <c r="IHA54" s="163"/>
      <c r="IHB54" s="163"/>
      <c r="IHC54" s="163"/>
      <c r="IHD54" s="163"/>
      <c r="IHE54" s="163"/>
      <c r="IHF54" s="163"/>
      <c r="IHG54" s="163"/>
      <c r="IHH54" s="163"/>
      <c r="IHI54" s="163"/>
      <c r="IHJ54" s="163"/>
      <c r="IHK54" s="163"/>
      <c r="IHL54" s="163"/>
      <c r="IHM54" s="163"/>
      <c r="IHN54" s="163"/>
      <c r="IHO54" s="163"/>
      <c r="IHP54" s="163"/>
      <c r="IHQ54" s="163"/>
      <c r="IHR54" s="163"/>
      <c r="IHS54" s="163"/>
      <c r="IHT54" s="163"/>
      <c r="IHU54" s="163"/>
      <c r="IHV54" s="163"/>
      <c r="IHW54" s="163"/>
      <c r="IHX54" s="163"/>
      <c r="IHY54" s="163"/>
      <c r="IHZ54" s="163"/>
      <c r="IIA54" s="163"/>
      <c r="IIB54" s="163"/>
      <c r="IIC54" s="163"/>
      <c r="IID54" s="163"/>
      <c r="IIE54" s="163"/>
      <c r="IIF54" s="163"/>
      <c r="IIG54" s="163"/>
      <c r="IIH54" s="163"/>
      <c r="III54" s="163"/>
      <c r="IIJ54" s="163"/>
      <c r="IIK54" s="163"/>
      <c r="IIL54" s="163"/>
      <c r="IIM54" s="163"/>
      <c r="IIN54" s="163"/>
      <c r="IIO54" s="163"/>
      <c r="IIP54" s="163"/>
      <c r="IIQ54" s="163"/>
      <c r="IIR54" s="163"/>
      <c r="IIS54" s="163"/>
      <c r="IIT54" s="163"/>
      <c r="IIU54" s="163"/>
      <c r="IIV54" s="163"/>
      <c r="IIW54" s="163"/>
      <c r="IIX54" s="163"/>
      <c r="IIY54" s="163"/>
      <c r="IIZ54" s="163"/>
      <c r="IJA54" s="163"/>
      <c r="IJB54" s="163"/>
      <c r="IJC54" s="163"/>
      <c r="IJD54" s="163"/>
      <c r="IJE54" s="163"/>
      <c r="IJF54" s="163"/>
      <c r="IJG54" s="163"/>
      <c r="IJH54" s="163"/>
      <c r="IJI54" s="163"/>
      <c r="IJJ54" s="163"/>
      <c r="IJK54" s="163"/>
      <c r="IJL54" s="163"/>
      <c r="IJM54" s="163"/>
      <c r="IJN54" s="163"/>
      <c r="IJO54" s="163"/>
      <c r="IJP54" s="163"/>
      <c r="IJQ54" s="163"/>
      <c r="IJR54" s="163"/>
      <c r="IJS54" s="163"/>
      <c r="IJT54" s="163"/>
      <c r="IJU54" s="163"/>
      <c r="IJV54" s="163"/>
      <c r="IJW54" s="163"/>
      <c r="IJX54" s="163"/>
      <c r="IJY54" s="163"/>
      <c r="IJZ54" s="163"/>
      <c r="IKA54" s="163"/>
      <c r="IKB54" s="163"/>
      <c r="IKC54" s="163"/>
      <c r="IKD54" s="163"/>
      <c r="IKE54" s="163"/>
      <c r="IKF54" s="163"/>
      <c r="IKG54" s="163"/>
      <c r="IKH54" s="163"/>
      <c r="IKI54" s="163"/>
      <c r="IKJ54" s="163"/>
      <c r="IKK54" s="163"/>
      <c r="IKL54" s="163"/>
      <c r="IKM54" s="163"/>
      <c r="IKN54" s="163"/>
      <c r="IKO54" s="163"/>
      <c r="IKP54" s="163"/>
      <c r="IKQ54" s="163"/>
      <c r="IKR54" s="163"/>
      <c r="IKS54" s="163"/>
      <c r="IKT54" s="163"/>
      <c r="IKU54" s="163"/>
      <c r="IKV54" s="163"/>
      <c r="IKW54" s="163"/>
      <c r="IKX54" s="163"/>
      <c r="IKY54" s="163"/>
      <c r="IKZ54" s="163"/>
      <c r="ILA54" s="163"/>
      <c r="ILB54" s="163"/>
      <c r="ILC54" s="163"/>
      <c r="ILD54" s="163"/>
      <c r="ILE54" s="163"/>
      <c r="ILF54" s="163"/>
      <c r="ILG54" s="163"/>
      <c r="ILH54" s="163"/>
      <c r="ILI54" s="163"/>
      <c r="ILJ54" s="163"/>
      <c r="ILK54" s="163"/>
      <c r="ILL54" s="163"/>
      <c r="ILM54" s="163"/>
      <c r="ILN54" s="163"/>
      <c r="ILO54" s="163"/>
      <c r="ILP54" s="163"/>
      <c r="ILQ54" s="163"/>
      <c r="ILR54" s="163"/>
      <c r="ILS54" s="163"/>
      <c r="ILT54" s="163"/>
      <c r="ILU54" s="163"/>
      <c r="ILV54" s="163"/>
      <c r="ILW54" s="163"/>
      <c r="ILX54" s="163"/>
      <c r="ILY54" s="163"/>
      <c r="ILZ54" s="163"/>
      <c r="IMA54" s="163"/>
      <c r="IMB54" s="163"/>
      <c r="IMC54" s="163"/>
      <c r="IMD54" s="163"/>
      <c r="IME54" s="163"/>
      <c r="IMF54" s="163"/>
      <c r="IMG54" s="163"/>
      <c r="IMH54" s="163"/>
      <c r="IMI54" s="163"/>
      <c r="IMJ54" s="163"/>
      <c r="IMK54" s="163"/>
      <c r="IML54" s="163"/>
      <c r="IMM54" s="163"/>
      <c r="IMN54" s="163"/>
      <c r="IMO54" s="163"/>
      <c r="IMP54" s="163"/>
      <c r="IMQ54" s="163"/>
      <c r="IMR54" s="163"/>
      <c r="IMS54" s="163"/>
      <c r="IMT54" s="163"/>
      <c r="IMU54" s="163"/>
      <c r="IMV54" s="163"/>
      <c r="IMW54" s="163"/>
      <c r="IMX54" s="163"/>
      <c r="IMY54" s="163"/>
      <c r="IMZ54" s="163"/>
      <c r="INA54" s="163"/>
      <c r="INB54" s="163"/>
      <c r="INC54" s="163"/>
      <c r="IND54" s="163"/>
      <c r="INE54" s="163"/>
      <c r="INF54" s="163"/>
      <c r="ING54" s="163"/>
      <c r="INH54" s="163"/>
      <c r="INI54" s="163"/>
      <c r="INJ54" s="163"/>
      <c r="INK54" s="163"/>
      <c r="INL54" s="163"/>
      <c r="INM54" s="163"/>
      <c r="INN54" s="163"/>
      <c r="INO54" s="163"/>
      <c r="INP54" s="163"/>
      <c r="INQ54" s="163"/>
      <c r="INR54" s="163"/>
      <c r="INS54" s="163"/>
      <c r="INT54" s="163"/>
      <c r="INU54" s="163"/>
      <c r="INV54" s="163"/>
      <c r="INW54" s="163"/>
      <c r="INX54" s="163"/>
      <c r="INY54" s="163"/>
      <c r="INZ54" s="163"/>
      <c r="IOA54" s="163"/>
      <c r="IOB54" s="163"/>
      <c r="IOC54" s="163"/>
      <c r="IOD54" s="163"/>
      <c r="IOE54" s="163"/>
      <c r="IOF54" s="163"/>
      <c r="IOG54" s="163"/>
      <c r="IOH54" s="163"/>
      <c r="IOI54" s="163"/>
      <c r="IOJ54" s="163"/>
      <c r="IOK54" s="163"/>
      <c r="IOL54" s="163"/>
      <c r="IOM54" s="163"/>
      <c r="ION54" s="163"/>
      <c r="IOO54" s="163"/>
      <c r="IOP54" s="163"/>
      <c r="IOQ54" s="163"/>
      <c r="IOR54" s="163"/>
      <c r="IOS54" s="163"/>
      <c r="IOT54" s="163"/>
      <c r="IOU54" s="163"/>
      <c r="IOV54" s="163"/>
      <c r="IOW54" s="163"/>
      <c r="IOX54" s="163"/>
      <c r="IOY54" s="163"/>
      <c r="IOZ54" s="163"/>
      <c r="IPA54" s="163"/>
      <c r="IPB54" s="163"/>
      <c r="IPC54" s="163"/>
      <c r="IPD54" s="163"/>
      <c r="IPE54" s="163"/>
      <c r="IPF54" s="163"/>
      <c r="IPG54" s="163"/>
      <c r="IPH54" s="163"/>
      <c r="IPI54" s="163"/>
      <c r="IPJ54" s="163"/>
      <c r="IPK54" s="163"/>
      <c r="IPL54" s="163"/>
      <c r="IPM54" s="163"/>
      <c r="IPN54" s="163"/>
      <c r="IPO54" s="163"/>
      <c r="IPP54" s="163"/>
      <c r="IPQ54" s="163"/>
      <c r="IPR54" s="163"/>
      <c r="IPS54" s="163"/>
      <c r="IPT54" s="163"/>
      <c r="IPU54" s="163"/>
      <c r="IPV54" s="163"/>
      <c r="IPW54" s="163"/>
      <c r="IPX54" s="163"/>
      <c r="IPY54" s="163"/>
      <c r="IPZ54" s="163"/>
      <c r="IQA54" s="163"/>
      <c r="IQB54" s="163"/>
      <c r="IQC54" s="163"/>
      <c r="IQD54" s="163"/>
      <c r="IQE54" s="163"/>
      <c r="IQF54" s="163"/>
      <c r="IQG54" s="163"/>
      <c r="IQH54" s="163"/>
      <c r="IQI54" s="163"/>
      <c r="IQJ54" s="163"/>
      <c r="IQK54" s="163"/>
      <c r="IQL54" s="163"/>
      <c r="IQM54" s="163"/>
      <c r="IQN54" s="163"/>
      <c r="IQO54" s="163"/>
      <c r="IQP54" s="163"/>
      <c r="IQQ54" s="163"/>
      <c r="IQR54" s="163"/>
      <c r="IQS54" s="163"/>
      <c r="IQT54" s="163"/>
      <c r="IQU54" s="163"/>
      <c r="IQV54" s="163"/>
      <c r="IQW54" s="163"/>
      <c r="IQX54" s="163"/>
      <c r="IQY54" s="163"/>
      <c r="IQZ54" s="163"/>
      <c r="IRA54" s="163"/>
      <c r="IRB54" s="163"/>
      <c r="IRC54" s="163"/>
      <c r="IRD54" s="163"/>
      <c r="IRE54" s="163"/>
      <c r="IRF54" s="163"/>
      <c r="IRG54" s="163"/>
      <c r="IRH54" s="163"/>
      <c r="IRI54" s="163"/>
      <c r="IRJ54" s="163"/>
      <c r="IRK54" s="163"/>
      <c r="IRL54" s="163"/>
      <c r="IRM54" s="163"/>
      <c r="IRN54" s="163"/>
      <c r="IRO54" s="163"/>
      <c r="IRP54" s="163"/>
      <c r="IRQ54" s="163"/>
      <c r="IRR54" s="163"/>
      <c r="IRS54" s="163"/>
      <c r="IRT54" s="163"/>
      <c r="IRU54" s="163"/>
      <c r="IRV54" s="163"/>
      <c r="IRW54" s="163"/>
      <c r="IRX54" s="163"/>
      <c r="IRY54" s="163"/>
      <c r="IRZ54" s="163"/>
      <c r="ISA54" s="163"/>
      <c r="ISB54" s="163"/>
      <c r="ISC54" s="163"/>
      <c r="ISD54" s="163"/>
      <c r="ISE54" s="163"/>
      <c r="ISF54" s="163"/>
      <c r="ISG54" s="163"/>
      <c r="ISH54" s="163"/>
      <c r="ISI54" s="163"/>
      <c r="ISJ54" s="163"/>
      <c r="ISK54" s="163"/>
      <c r="ISL54" s="163"/>
      <c r="ISM54" s="163"/>
      <c r="ISN54" s="163"/>
      <c r="ISO54" s="163"/>
      <c r="ISP54" s="163"/>
      <c r="ISQ54" s="163"/>
      <c r="ISR54" s="163"/>
      <c r="ISS54" s="163"/>
      <c r="IST54" s="163"/>
      <c r="ISU54" s="163"/>
      <c r="ISV54" s="163"/>
      <c r="ISW54" s="163"/>
      <c r="ISX54" s="163"/>
      <c r="ISY54" s="163"/>
      <c r="ISZ54" s="163"/>
      <c r="ITA54" s="163"/>
      <c r="ITB54" s="163"/>
      <c r="ITC54" s="163"/>
      <c r="ITD54" s="163"/>
      <c r="ITE54" s="163"/>
      <c r="ITF54" s="163"/>
      <c r="ITG54" s="163"/>
      <c r="ITH54" s="163"/>
      <c r="ITI54" s="163"/>
      <c r="ITJ54" s="163"/>
      <c r="ITK54" s="163"/>
      <c r="ITL54" s="163"/>
      <c r="ITM54" s="163"/>
      <c r="ITN54" s="163"/>
      <c r="ITO54" s="163"/>
      <c r="ITP54" s="163"/>
      <c r="ITQ54" s="163"/>
      <c r="ITR54" s="163"/>
      <c r="ITS54" s="163"/>
      <c r="ITT54" s="163"/>
      <c r="ITU54" s="163"/>
      <c r="ITV54" s="163"/>
      <c r="ITW54" s="163"/>
      <c r="ITX54" s="163"/>
      <c r="ITY54" s="163"/>
      <c r="ITZ54" s="163"/>
      <c r="IUA54" s="163"/>
      <c r="IUB54" s="163"/>
      <c r="IUC54" s="163"/>
      <c r="IUD54" s="163"/>
      <c r="IUE54" s="163"/>
      <c r="IUF54" s="163"/>
      <c r="IUG54" s="163"/>
      <c r="IUH54" s="163"/>
      <c r="IUI54" s="163"/>
      <c r="IUJ54" s="163"/>
      <c r="IUK54" s="163"/>
      <c r="IUL54" s="163"/>
      <c r="IUM54" s="163"/>
      <c r="IUN54" s="163"/>
      <c r="IUO54" s="163"/>
      <c r="IUP54" s="163"/>
      <c r="IUQ54" s="163"/>
      <c r="IUR54" s="163"/>
      <c r="IUS54" s="163"/>
      <c r="IUT54" s="163"/>
      <c r="IUU54" s="163"/>
      <c r="IUV54" s="163"/>
      <c r="IUW54" s="163"/>
      <c r="IUX54" s="163"/>
      <c r="IUY54" s="163"/>
      <c r="IUZ54" s="163"/>
      <c r="IVA54" s="163"/>
      <c r="IVB54" s="163"/>
      <c r="IVC54" s="163"/>
      <c r="IVD54" s="163"/>
      <c r="IVE54" s="163"/>
      <c r="IVF54" s="163"/>
      <c r="IVG54" s="163"/>
      <c r="IVH54" s="163"/>
      <c r="IVI54" s="163"/>
      <c r="IVJ54" s="163"/>
      <c r="IVK54" s="163"/>
      <c r="IVL54" s="163"/>
      <c r="IVM54" s="163"/>
      <c r="IVN54" s="163"/>
      <c r="IVO54" s="163"/>
      <c r="IVP54" s="163"/>
      <c r="IVQ54" s="163"/>
      <c r="IVR54" s="163"/>
      <c r="IVS54" s="163"/>
      <c r="IVT54" s="163"/>
      <c r="IVU54" s="163"/>
      <c r="IVV54" s="163"/>
      <c r="IVW54" s="163"/>
      <c r="IVX54" s="163"/>
      <c r="IVY54" s="163"/>
      <c r="IVZ54" s="163"/>
      <c r="IWA54" s="163"/>
      <c r="IWB54" s="163"/>
      <c r="IWC54" s="163"/>
      <c r="IWD54" s="163"/>
      <c r="IWE54" s="163"/>
      <c r="IWF54" s="163"/>
      <c r="IWG54" s="163"/>
      <c r="IWH54" s="163"/>
      <c r="IWI54" s="163"/>
      <c r="IWJ54" s="163"/>
      <c r="IWK54" s="163"/>
      <c r="IWL54" s="163"/>
      <c r="IWM54" s="163"/>
      <c r="IWN54" s="163"/>
      <c r="IWO54" s="163"/>
      <c r="IWP54" s="163"/>
      <c r="IWQ54" s="163"/>
      <c r="IWR54" s="163"/>
      <c r="IWS54" s="163"/>
      <c r="IWT54" s="163"/>
      <c r="IWU54" s="163"/>
      <c r="IWV54" s="163"/>
      <c r="IWW54" s="163"/>
      <c r="IWX54" s="163"/>
      <c r="IWY54" s="163"/>
      <c r="IWZ54" s="163"/>
      <c r="IXA54" s="163"/>
      <c r="IXB54" s="163"/>
      <c r="IXC54" s="163"/>
      <c r="IXD54" s="163"/>
      <c r="IXE54" s="163"/>
      <c r="IXF54" s="163"/>
      <c r="IXG54" s="163"/>
      <c r="IXH54" s="163"/>
      <c r="IXI54" s="163"/>
      <c r="IXJ54" s="163"/>
      <c r="IXK54" s="163"/>
      <c r="IXL54" s="163"/>
      <c r="IXM54" s="163"/>
      <c r="IXN54" s="163"/>
      <c r="IXO54" s="163"/>
      <c r="IXP54" s="163"/>
      <c r="IXQ54" s="163"/>
      <c r="IXR54" s="163"/>
      <c r="IXS54" s="163"/>
      <c r="IXT54" s="163"/>
      <c r="IXU54" s="163"/>
      <c r="IXV54" s="163"/>
      <c r="IXW54" s="163"/>
      <c r="IXX54" s="163"/>
      <c r="IXY54" s="163"/>
      <c r="IXZ54" s="163"/>
      <c r="IYA54" s="163"/>
      <c r="IYB54" s="163"/>
      <c r="IYC54" s="163"/>
      <c r="IYD54" s="163"/>
      <c r="IYE54" s="163"/>
      <c r="IYF54" s="163"/>
      <c r="IYG54" s="163"/>
      <c r="IYH54" s="163"/>
      <c r="IYI54" s="163"/>
      <c r="IYJ54" s="163"/>
      <c r="IYK54" s="163"/>
      <c r="IYL54" s="163"/>
      <c r="IYM54" s="163"/>
      <c r="IYN54" s="163"/>
      <c r="IYO54" s="163"/>
      <c r="IYP54" s="163"/>
      <c r="IYQ54" s="163"/>
      <c r="IYR54" s="163"/>
      <c r="IYS54" s="163"/>
      <c r="IYT54" s="163"/>
      <c r="IYU54" s="163"/>
      <c r="IYV54" s="163"/>
      <c r="IYW54" s="163"/>
      <c r="IYX54" s="163"/>
      <c r="IYY54" s="163"/>
      <c r="IYZ54" s="163"/>
      <c r="IZA54" s="163"/>
      <c r="IZB54" s="163"/>
      <c r="IZC54" s="163"/>
      <c r="IZD54" s="163"/>
      <c r="IZE54" s="163"/>
      <c r="IZF54" s="163"/>
      <c r="IZG54" s="163"/>
      <c r="IZH54" s="163"/>
      <c r="IZI54" s="163"/>
      <c r="IZJ54" s="163"/>
      <c r="IZK54" s="163"/>
      <c r="IZL54" s="163"/>
      <c r="IZM54" s="163"/>
      <c r="IZN54" s="163"/>
      <c r="IZO54" s="163"/>
      <c r="IZP54" s="163"/>
      <c r="IZQ54" s="163"/>
      <c r="IZR54" s="163"/>
      <c r="IZS54" s="163"/>
      <c r="IZT54" s="163"/>
      <c r="IZU54" s="163"/>
      <c r="IZV54" s="163"/>
      <c r="IZW54" s="163"/>
      <c r="IZX54" s="163"/>
      <c r="IZY54" s="163"/>
      <c r="IZZ54" s="163"/>
      <c r="JAA54" s="163"/>
      <c r="JAB54" s="163"/>
      <c r="JAC54" s="163"/>
      <c r="JAD54" s="163"/>
      <c r="JAE54" s="163"/>
      <c r="JAF54" s="163"/>
      <c r="JAG54" s="163"/>
      <c r="JAH54" s="163"/>
      <c r="JAI54" s="163"/>
      <c r="JAJ54" s="163"/>
      <c r="JAK54" s="163"/>
      <c r="JAL54" s="163"/>
      <c r="JAM54" s="163"/>
      <c r="JAN54" s="163"/>
      <c r="JAO54" s="163"/>
      <c r="JAP54" s="163"/>
      <c r="JAQ54" s="163"/>
      <c r="JAR54" s="163"/>
      <c r="JAS54" s="163"/>
      <c r="JAT54" s="163"/>
      <c r="JAU54" s="163"/>
      <c r="JAV54" s="163"/>
      <c r="JAW54" s="163"/>
      <c r="JAX54" s="163"/>
      <c r="JAY54" s="163"/>
      <c r="JAZ54" s="163"/>
      <c r="JBA54" s="163"/>
      <c r="JBB54" s="163"/>
      <c r="JBC54" s="163"/>
      <c r="JBD54" s="163"/>
      <c r="JBE54" s="163"/>
      <c r="JBF54" s="163"/>
      <c r="JBG54" s="163"/>
      <c r="JBH54" s="163"/>
      <c r="JBI54" s="163"/>
      <c r="JBJ54" s="163"/>
      <c r="JBK54" s="163"/>
      <c r="JBL54" s="163"/>
      <c r="JBM54" s="163"/>
      <c r="JBN54" s="163"/>
      <c r="JBO54" s="163"/>
      <c r="JBP54" s="163"/>
      <c r="JBQ54" s="163"/>
      <c r="JBR54" s="163"/>
      <c r="JBS54" s="163"/>
      <c r="JBT54" s="163"/>
      <c r="JBU54" s="163"/>
      <c r="JBV54" s="163"/>
      <c r="JBW54" s="163"/>
      <c r="JBX54" s="163"/>
      <c r="JBY54" s="163"/>
      <c r="JBZ54" s="163"/>
      <c r="JCA54" s="163"/>
      <c r="JCB54" s="163"/>
      <c r="JCC54" s="163"/>
      <c r="JCD54" s="163"/>
      <c r="JCE54" s="163"/>
      <c r="JCF54" s="163"/>
      <c r="JCG54" s="163"/>
      <c r="JCH54" s="163"/>
      <c r="JCI54" s="163"/>
      <c r="JCJ54" s="163"/>
      <c r="JCK54" s="163"/>
      <c r="JCL54" s="163"/>
      <c r="JCM54" s="163"/>
      <c r="JCN54" s="163"/>
      <c r="JCO54" s="163"/>
      <c r="JCP54" s="163"/>
      <c r="JCQ54" s="163"/>
      <c r="JCR54" s="163"/>
      <c r="JCS54" s="163"/>
      <c r="JCT54" s="163"/>
      <c r="JCU54" s="163"/>
      <c r="JCV54" s="163"/>
      <c r="JCW54" s="163"/>
      <c r="JCX54" s="163"/>
      <c r="JCY54" s="163"/>
      <c r="JCZ54" s="163"/>
      <c r="JDA54" s="163"/>
      <c r="JDB54" s="163"/>
      <c r="JDC54" s="163"/>
      <c r="JDD54" s="163"/>
      <c r="JDE54" s="163"/>
      <c r="JDF54" s="163"/>
      <c r="JDG54" s="163"/>
      <c r="JDH54" s="163"/>
      <c r="JDI54" s="163"/>
      <c r="JDJ54" s="163"/>
      <c r="JDK54" s="163"/>
      <c r="JDL54" s="163"/>
      <c r="JDM54" s="163"/>
      <c r="JDN54" s="163"/>
      <c r="JDO54" s="163"/>
      <c r="JDP54" s="163"/>
      <c r="JDQ54" s="163"/>
      <c r="JDR54" s="163"/>
      <c r="JDS54" s="163"/>
      <c r="JDT54" s="163"/>
      <c r="JDU54" s="163"/>
      <c r="JDV54" s="163"/>
      <c r="JDW54" s="163"/>
      <c r="JDX54" s="163"/>
      <c r="JDY54" s="163"/>
      <c r="JDZ54" s="163"/>
      <c r="JEA54" s="163"/>
      <c r="JEB54" s="163"/>
      <c r="JEC54" s="163"/>
      <c r="JED54" s="163"/>
      <c r="JEE54" s="163"/>
      <c r="JEF54" s="163"/>
      <c r="JEG54" s="163"/>
      <c r="JEH54" s="163"/>
      <c r="JEI54" s="163"/>
      <c r="JEJ54" s="163"/>
      <c r="JEK54" s="163"/>
      <c r="JEL54" s="163"/>
      <c r="JEM54" s="163"/>
      <c r="JEN54" s="163"/>
      <c r="JEO54" s="163"/>
      <c r="JEP54" s="163"/>
      <c r="JEQ54" s="163"/>
      <c r="JER54" s="163"/>
      <c r="JES54" s="163"/>
      <c r="JET54" s="163"/>
      <c r="JEU54" s="163"/>
      <c r="JEV54" s="163"/>
      <c r="JEW54" s="163"/>
      <c r="JEX54" s="163"/>
      <c r="JEY54" s="163"/>
      <c r="JEZ54" s="163"/>
      <c r="JFA54" s="163"/>
      <c r="JFB54" s="163"/>
      <c r="JFC54" s="163"/>
      <c r="JFD54" s="163"/>
      <c r="JFE54" s="163"/>
      <c r="JFF54" s="163"/>
      <c r="JFG54" s="163"/>
      <c r="JFH54" s="163"/>
      <c r="JFI54" s="163"/>
      <c r="JFJ54" s="163"/>
      <c r="JFK54" s="163"/>
      <c r="JFL54" s="163"/>
      <c r="JFM54" s="163"/>
      <c r="JFN54" s="163"/>
      <c r="JFO54" s="163"/>
      <c r="JFP54" s="163"/>
      <c r="JFQ54" s="163"/>
      <c r="JFR54" s="163"/>
      <c r="JFS54" s="163"/>
      <c r="JFT54" s="163"/>
      <c r="JFU54" s="163"/>
      <c r="JFV54" s="163"/>
      <c r="JFW54" s="163"/>
      <c r="JFX54" s="163"/>
      <c r="JFY54" s="163"/>
      <c r="JFZ54" s="163"/>
      <c r="JGA54" s="163"/>
      <c r="JGB54" s="163"/>
      <c r="JGC54" s="163"/>
      <c r="JGD54" s="163"/>
      <c r="JGE54" s="163"/>
      <c r="JGF54" s="163"/>
      <c r="JGG54" s="163"/>
      <c r="JGH54" s="163"/>
      <c r="JGI54" s="163"/>
      <c r="JGJ54" s="163"/>
      <c r="JGK54" s="163"/>
      <c r="JGL54" s="163"/>
      <c r="JGM54" s="163"/>
      <c r="JGN54" s="163"/>
      <c r="JGO54" s="163"/>
      <c r="JGP54" s="163"/>
      <c r="JGQ54" s="163"/>
      <c r="JGR54" s="163"/>
      <c r="JGS54" s="163"/>
      <c r="JGT54" s="163"/>
      <c r="JGU54" s="163"/>
      <c r="JGV54" s="163"/>
      <c r="JGW54" s="163"/>
      <c r="JGX54" s="163"/>
      <c r="JGY54" s="163"/>
      <c r="JGZ54" s="163"/>
      <c r="JHA54" s="163"/>
      <c r="JHB54" s="163"/>
      <c r="JHC54" s="163"/>
      <c r="JHD54" s="163"/>
      <c r="JHE54" s="163"/>
      <c r="JHF54" s="163"/>
      <c r="JHG54" s="163"/>
      <c r="JHH54" s="163"/>
      <c r="JHI54" s="163"/>
      <c r="JHJ54" s="163"/>
      <c r="JHK54" s="163"/>
      <c r="JHL54" s="163"/>
      <c r="JHM54" s="163"/>
      <c r="JHN54" s="163"/>
      <c r="JHO54" s="163"/>
      <c r="JHP54" s="163"/>
      <c r="JHQ54" s="163"/>
      <c r="JHR54" s="163"/>
      <c r="JHS54" s="163"/>
      <c r="JHT54" s="163"/>
      <c r="JHU54" s="163"/>
      <c r="JHV54" s="163"/>
      <c r="JHW54" s="163"/>
      <c r="JHX54" s="163"/>
      <c r="JHY54" s="163"/>
      <c r="JHZ54" s="163"/>
      <c r="JIA54" s="163"/>
      <c r="JIB54" s="163"/>
      <c r="JIC54" s="163"/>
      <c r="JID54" s="163"/>
      <c r="JIE54" s="163"/>
      <c r="JIF54" s="163"/>
      <c r="JIG54" s="163"/>
      <c r="JIH54" s="163"/>
      <c r="JII54" s="163"/>
      <c r="JIJ54" s="163"/>
      <c r="JIK54" s="163"/>
      <c r="JIL54" s="163"/>
      <c r="JIM54" s="163"/>
      <c r="JIN54" s="163"/>
      <c r="JIO54" s="163"/>
      <c r="JIP54" s="163"/>
      <c r="JIQ54" s="163"/>
      <c r="JIR54" s="163"/>
      <c r="JIS54" s="163"/>
      <c r="JIT54" s="163"/>
      <c r="JIU54" s="163"/>
      <c r="JIV54" s="163"/>
      <c r="JIW54" s="163"/>
      <c r="JIX54" s="163"/>
      <c r="JIY54" s="163"/>
      <c r="JIZ54" s="163"/>
      <c r="JJA54" s="163"/>
      <c r="JJB54" s="163"/>
      <c r="JJC54" s="163"/>
      <c r="JJD54" s="163"/>
      <c r="JJE54" s="163"/>
      <c r="JJF54" s="163"/>
      <c r="JJG54" s="163"/>
      <c r="JJH54" s="163"/>
      <c r="JJI54" s="163"/>
      <c r="JJJ54" s="163"/>
      <c r="JJK54" s="163"/>
      <c r="JJL54" s="163"/>
      <c r="JJM54" s="163"/>
      <c r="JJN54" s="163"/>
      <c r="JJO54" s="163"/>
      <c r="JJP54" s="163"/>
      <c r="JJQ54" s="163"/>
      <c r="JJR54" s="163"/>
      <c r="JJS54" s="163"/>
      <c r="JJT54" s="163"/>
      <c r="JJU54" s="163"/>
      <c r="JJV54" s="163"/>
      <c r="JJW54" s="163"/>
      <c r="JJX54" s="163"/>
      <c r="JJY54" s="163"/>
      <c r="JJZ54" s="163"/>
      <c r="JKA54" s="163"/>
      <c r="JKB54" s="163"/>
      <c r="JKC54" s="163"/>
      <c r="JKD54" s="163"/>
      <c r="JKE54" s="163"/>
      <c r="JKF54" s="163"/>
      <c r="JKG54" s="163"/>
      <c r="JKH54" s="163"/>
      <c r="JKI54" s="163"/>
      <c r="JKJ54" s="163"/>
      <c r="JKK54" s="163"/>
      <c r="JKL54" s="163"/>
      <c r="JKM54" s="163"/>
      <c r="JKN54" s="163"/>
      <c r="JKO54" s="163"/>
      <c r="JKP54" s="163"/>
      <c r="JKQ54" s="163"/>
      <c r="JKR54" s="163"/>
      <c r="JKS54" s="163"/>
      <c r="JKT54" s="163"/>
      <c r="JKU54" s="163"/>
      <c r="JKV54" s="163"/>
      <c r="JKW54" s="163"/>
      <c r="JKX54" s="163"/>
      <c r="JKY54" s="163"/>
      <c r="JKZ54" s="163"/>
      <c r="JLA54" s="163"/>
      <c r="JLB54" s="163"/>
      <c r="JLC54" s="163"/>
      <c r="JLD54" s="163"/>
      <c r="JLE54" s="163"/>
      <c r="JLF54" s="163"/>
      <c r="JLG54" s="163"/>
      <c r="JLH54" s="163"/>
      <c r="JLI54" s="163"/>
      <c r="JLJ54" s="163"/>
      <c r="JLK54" s="163"/>
      <c r="JLL54" s="163"/>
      <c r="JLM54" s="163"/>
      <c r="JLN54" s="163"/>
      <c r="JLO54" s="163"/>
      <c r="JLP54" s="163"/>
      <c r="JLQ54" s="163"/>
      <c r="JLR54" s="163"/>
      <c r="JLS54" s="163"/>
      <c r="JLT54" s="163"/>
      <c r="JLU54" s="163"/>
      <c r="JLV54" s="163"/>
      <c r="JLW54" s="163"/>
      <c r="JLX54" s="163"/>
      <c r="JLY54" s="163"/>
      <c r="JLZ54" s="163"/>
      <c r="JMA54" s="163"/>
      <c r="JMB54" s="163"/>
      <c r="JMC54" s="163"/>
      <c r="JMD54" s="163"/>
      <c r="JME54" s="163"/>
      <c r="JMF54" s="163"/>
      <c r="JMG54" s="163"/>
      <c r="JMH54" s="163"/>
      <c r="JMI54" s="163"/>
      <c r="JMJ54" s="163"/>
      <c r="JMK54" s="163"/>
      <c r="JML54" s="163"/>
      <c r="JMM54" s="163"/>
      <c r="JMN54" s="163"/>
      <c r="JMO54" s="163"/>
      <c r="JMP54" s="163"/>
      <c r="JMQ54" s="163"/>
      <c r="JMR54" s="163"/>
      <c r="JMS54" s="163"/>
      <c r="JMT54" s="163"/>
      <c r="JMU54" s="163"/>
      <c r="JMV54" s="163"/>
      <c r="JMW54" s="163"/>
      <c r="JMX54" s="163"/>
      <c r="JMY54" s="163"/>
      <c r="JMZ54" s="163"/>
      <c r="JNA54" s="163"/>
      <c r="JNB54" s="163"/>
      <c r="JNC54" s="163"/>
      <c r="JND54" s="163"/>
      <c r="JNE54" s="163"/>
      <c r="JNF54" s="163"/>
      <c r="JNG54" s="163"/>
      <c r="JNH54" s="163"/>
      <c r="JNI54" s="163"/>
      <c r="JNJ54" s="163"/>
      <c r="JNK54" s="163"/>
      <c r="JNL54" s="163"/>
      <c r="JNM54" s="163"/>
      <c r="JNN54" s="163"/>
      <c r="JNO54" s="163"/>
      <c r="JNP54" s="163"/>
      <c r="JNQ54" s="163"/>
      <c r="JNR54" s="163"/>
      <c r="JNS54" s="163"/>
      <c r="JNT54" s="163"/>
      <c r="JNU54" s="163"/>
      <c r="JNV54" s="163"/>
      <c r="JNW54" s="163"/>
      <c r="JNX54" s="163"/>
      <c r="JNY54" s="163"/>
      <c r="JNZ54" s="163"/>
      <c r="JOA54" s="163"/>
      <c r="JOB54" s="163"/>
      <c r="JOC54" s="163"/>
      <c r="JOD54" s="163"/>
      <c r="JOE54" s="163"/>
      <c r="JOF54" s="163"/>
      <c r="JOG54" s="163"/>
      <c r="JOH54" s="163"/>
      <c r="JOI54" s="163"/>
      <c r="JOJ54" s="163"/>
      <c r="JOK54" s="163"/>
      <c r="JOL54" s="163"/>
      <c r="JOM54" s="163"/>
      <c r="JON54" s="163"/>
      <c r="JOO54" s="163"/>
      <c r="JOP54" s="163"/>
      <c r="JOQ54" s="163"/>
      <c r="JOR54" s="163"/>
      <c r="JOS54" s="163"/>
      <c r="JOT54" s="163"/>
      <c r="JOU54" s="163"/>
      <c r="JOV54" s="163"/>
      <c r="JOW54" s="163"/>
      <c r="JOX54" s="163"/>
      <c r="JOY54" s="163"/>
      <c r="JOZ54" s="163"/>
      <c r="JPA54" s="163"/>
      <c r="JPB54" s="163"/>
      <c r="JPC54" s="163"/>
      <c r="JPD54" s="163"/>
      <c r="JPE54" s="163"/>
      <c r="JPF54" s="163"/>
      <c r="JPG54" s="163"/>
      <c r="JPH54" s="163"/>
      <c r="JPI54" s="163"/>
      <c r="JPJ54" s="163"/>
      <c r="JPK54" s="163"/>
      <c r="JPL54" s="163"/>
      <c r="JPM54" s="163"/>
      <c r="JPN54" s="163"/>
      <c r="JPO54" s="163"/>
      <c r="JPP54" s="163"/>
      <c r="JPQ54" s="163"/>
      <c r="JPR54" s="163"/>
      <c r="JPS54" s="163"/>
      <c r="JPT54" s="163"/>
      <c r="JPU54" s="163"/>
      <c r="JPV54" s="163"/>
      <c r="JPW54" s="163"/>
      <c r="JPX54" s="163"/>
      <c r="JPY54" s="163"/>
      <c r="JPZ54" s="163"/>
      <c r="JQA54" s="163"/>
      <c r="JQB54" s="163"/>
      <c r="JQC54" s="163"/>
      <c r="JQD54" s="163"/>
      <c r="JQE54" s="163"/>
      <c r="JQF54" s="163"/>
      <c r="JQG54" s="163"/>
      <c r="JQH54" s="163"/>
      <c r="JQI54" s="163"/>
      <c r="JQJ54" s="163"/>
      <c r="JQK54" s="163"/>
      <c r="JQL54" s="163"/>
      <c r="JQM54" s="163"/>
      <c r="JQN54" s="163"/>
      <c r="JQO54" s="163"/>
      <c r="JQP54" s="163"/>
      <c r="JQQ54" s="163"/>
      <c r="JQR54" s="163"/>
      <c r="JQS54" s="163"/>
      <c r="JQT54" s="163"/>
      <c r="JQU54" s="163"/>
      <c r="JQV54" s="163"/>
      <c r="JQW54" s="163"/>
      <c r="JQX54" s="163"/>
      <c r="JQY54" s="163"/>
      <c r="JQZ54" s="163"/>
      <c r="JRA54" s="163"/>
      <c r="JRB54" s="163"/>
      <c r="JRC54" s="163"/>
      <c r="JRD54" s="163"/>
      <c r="JRE54" s="163"/>
      <c r="JRF54" s="163"/>
      <c r="JRG54" s="163"/>
      <c r="JRH54" s="163"/>
      <c r="JRI54" s="163"/>
      <c r="JRJ54" s="163"/>
      <c r="JRK54" s="163"/>
      <c r="JRL54" s="163"/>
      <c r="JRM54" s="163"/>
      <c r="JRN54" s="163"/>
      <c r="JRO54" s="163"/>
      <c r="JRP54" s="163"/>
      <c r="JRQ54" s="163"/>
      <c r="JRR54" s="163"/>
      <c r="JRS54" s="163"/>
      <c r="JRT54" s="163"/>
      <c r="JRU54" s="163"/>
      <c r="JRV54" s="163"/>
      <c r="JRW54" s="163"/>
      <c r="JRX54" s="163"/>
      <c r="JRY54" s="163"/>
      <c r="JRZ54" s="163"/>
      <c r="JSA54" s="163"/>
      <c r="JSB54" s="163"/>
      <c r="JSC54" s="163"/>
      <c r="JSD54" s="163"/>
      <c r="JSE54" s="163"/>
      <c r="JSF54" s="163"/>
      <c r="JSG54" s="163"/>
      <c r="JSH54" s="163"/>
      <c r="JSI54" s="163"/>
      <c r="JSJ54" s="163"/>
      <c r="JSK54" s="163"/>
      <c r="JSL54" s="163"/>
      <c r="JSM54" s="163"/>
      <c r="JSN54" s="163"/>
      <c r="JSO54" s="163"/>
      <c r="JSP54" s="163"/>
      <c r="JSQ54" s="163"/>
      <c r="JSR54" s="163"/>
      <c r="JSS54" s="163"/>
      <c r="JST54" s="163"/>
      <c r="JSU54" s="163"/>
      <c r="JSV54" s="163"/>
      <c r="JSW54" s="163"/>
      <c r="JSX54" s="163"/>
      <c r="JSY54" s="163"/>
      <c r="JSZ54" s="163"/>
      <c r="JTA54" s="163"/>
      <c r="JTB54" s="163"/>
      <c r="JTC54" s="163"/>
      <c r="JTD54" s="163"/>
      <c r="JTE54" s="163"/>
      <c r="JTF54" s="163"/>
      <c r="JTG54" s="163"/>
      <c r="JTH54" s="163"/>
      <c r="JTI54" s="163"/>
      <c r="JTJ54" s="163"/>
      <c r="JTK54" s="163"/>
      <c r="JTL54" s="163"/>
      <c r="JTM54" s="163"/>
      <c r="JTN54" s="163"/>
      <c r="JTO54" s="163"/>
      <c r="JTP54" s="163"/>
      <c r="JTQ54" s="163"/>
      <c r="JTR54" s="163"/>
      <c r="JTS54" s="163"/>
      <c r="JTT54" s="163"/>
      <c r="JTU54" s="163"/>
      <c r="JTV54" s="163"/>
      <c r="JTW54" s="163"/>
      <c r="JTX54" s="163"/>
      <c r="JTY54" s="163"/>
      <c r="JTZ54" s="163"/>
      <c r="JUA54" s="163"/>
      <c r="JUB54" s="163"/>
      <c r="JUC54" s="163"/>
      <c r="JUD54" s="163"/>
      <c r="JUE54" s="163"/>
      <c r="JUF54" s="163"/>
      <c r="JUG54" s="163"/>
      <c r="JUH54" s="163"/>
      <c r="JUI54" s="163"/>
      <c r="JUJ54" s="163"/>
      <c r="JUK54" s="163"/>
      <c r="JUL54" s="163"/>
      <c r="JUM54" s="163"/>
      <c r="JUN54" s="163"/>
      <c r="JUO54" s="163"/>
      <c r="JUP54" s="163"/>
      <c r="JUQ54" s="163"/>
      <c r="JUR54" s="163"/>
      <c r="JUS54" s="163"/>
      <c r="JUT54" s="163"/>
      <c r="JUU54" s="163"/>
      <c r="JUV54" s="163"/>
      <c r="JUW54" s="163"/>
      <c r="JUX54" s="163"/>
      <c r="JUY54" s="163"/>
      <c r="JUZ54" s="163"/>
      <c r="JVA54" s="163"/>
      <c r="JVB54" s="163"/>
      <c r="JVC54" s="163"/>
      <c r="JVD54" s="163"/>
      <c r="JVE54" s="163"/>
      <c r="JVF54" s="163"/>
      <c r="JVG54" s="163"/>
      <c r="JVH54" s="163"/>
      <c r="JVI54" s="163"/>
      <c r="JVJ54" s="163"/>
      <c r="JVK54" s="163"/>
      <c r="JVL54" s="163"/>
      <c r="JVM54" s="163"/>
      <c r="JVN54" s="163"/>
      <c r="JVO54" s="163"/>
      <c r="JVP54" s="163"/>
      <c r="JVQ54" s="163"/>
      <c r="JVR54" s="163"/>
      <c r="JVS54" s="163"/>
      <c r="JVT54" s="163"/>
      <c r="JVU54" s="163"/>
      <c r="JVV54" s="163"/>
      <c r="JVW54" s="163"/>
      <c r="JVX54" s="163"/>
      <c r="JVY54" s="163"/>
      <c r="JVZ54" s="163"/>
      <c r="JWA54" s="163"/>
      <c r="JWB54" s="163"/>
      <c r="JWC54" s="163"/>
      <c r="JWD54" s="163"/>
      <c r="JWE54" s="163"/>
      <c r="JWF54" s="163"/>
      <c r="JWG54" s="163"/>
      <c r="JWH54" s="163"/>
      <c r="JWI54" s="163"/>
      <c r="JWJ54" s="163"/>
      <c r="JWK54" s="163"/>
      <c r="JWL54" s="163"/>
      <c r="JWM54" s="163"/>
      <c r="JWN54" s="163"/>
      <c r="JWO54" s="163"/>
      <c r="JWP54" s="163"/>
      <c r="JWQ54" s="163"/>
      <c r="JWR54" s="163"/>
      <c r="JWS54" s="163"/>
      <c r="JWT54" s="163"/>
      <c r="JWU54" s="163"/>
      <c r="JWV54" s="163"/>
      <c r="JWW54" s="163"/>
      <c r="JWX54" s="163"/>
      <c r="JWY54" s="163"/>
      <c r="JWZ54" s="163"/>
      <c r="JXA54" s="163"/>
      <c r="JXB54" s="163"/>
      <c r="JXC54" s="163"/>
      <c r="JXD54" s="163"/>
      <c r="JXE54" s="163"/>
      <c r="JXF54" s="163"/>
      <c r="JXG54" s="163"/>
      <c r="JXH54" s="163"/>
      <c r="JXI54" s="163"/>
      <c r="JXJ54" s="163"/>
      <c r="JXK54" s="163"/>
      <c r="JXL54" s="163"/>
      <c r="JXM54" s="163"/>
      <c r="JXN54" s="163"/>
      <c r="JXO54" s="163"/>
      <c r="JXP54" s="163"/>
      <c r="JXQ54" s="163"/>
      <c r="JXR54" s="163"/>
      <c r="JXS54" s="163"/>
      <c r="JXT54" s="163"/>
      <c r="JXU54" s="163"/>
      <c r="JXV54" s="163"/>
      <c r="JXW54" s="163"/>
      <c r="JXX54" s="163"/>
      <c r="JXY54" s="163"/>
      <c r="JXZ54" s="163"/>
      <c r="JYA54" s="163"/>
      <c r="JYB54" s="163"/>
      <c r="JYC54" s="163"/>
      <c r="JYD54" s="163"/>
      <c r="JYE54" s="163"/>
      <c r="JYF54" s="163"/>
      <c r="JYG54" s="163"/>
      <c r="JYH54" s="163"/>
      <c r="JYI54" s="163"/>
      <c r="JYJ54" s="163"/>
      <c r="JYK54" s="163"/>
      <c r="JYL54" s="163"/>
      <c r="JYM54" s="163"/>
      <c r="JYN54" s="163"/>
      <c r="JYO54" s="163"/>
      <c r="JYP54" s="163"/>
      <c r="JYQ54" s="163"/>
      <c r="JYR54" s="163"/>
      <c r="JYS54" s="163"/>
      <c r="JYT54" s="163"/>
      <c r="JYU54" s="163"/>
      <c r="JYV54" s="163"/>
      <c r="JYW54" s="163"/>
      <c r="JYX54" s="163"/>
      <c r="JYY54" s="163"/>
      <c r="JYZ54" s="163"/>
      <c r="JZA54" s="163"/>
      <c r="JZB54" s="163"/>
      <c r="JZC54" s="163"/>
      <c r="JZD54" s="163"/>
      <c r="JZE54" s="163"/>
      <c r="JZF54" s="163"/>
      <c r="JZG54" s="163"/>
      <c r="JZH54" s="163"/>
      <c r="JZI54" s="163"/>
      <c r="JZJ54" s="163"/>
      <c r="JZK54" s="163"/>
      <c r="JZL54" s="163"/>
      <c r="JZM54" s="163"/>
      <c r="JZN54" s="163"/>
      <c r="JZO54" s="163"/>
      <c r="JZP54" s="163"/>
      <c r="JZQ54" s="163"/>
      <c r="JZR54" s="163"/>
      <c r="JZS54" s="163"/>
      <c r="JZT54" s="163"/>
      <c r="JZU54" s="163"/>
      <c r="JZV54" s="163"/>
      <c r="JZW54" s="163"/>
      <c r="JZX54" s="163"/>
      <c r="JZY54" s="163"/>
      <c r="JZZ54" s="163"/>
      <c r="KAA54" s="163"/>
      <c r="KAB54" s="163"/>
      <c r="KAC54" s="163"/>
      <c r="KAD54" s="163"/>
      <c r="KAE54" s="163"/>
      <c r="KAF54" s="163"/>
      <c r="KAG54" s="163"/>
      <c r="KAH54" s="163"/>
      <c r="KAI54" s="163"/>
      <c r="KAJ54" s="163"/>
      <c r="KAK54" s="163"/>
      <c r="KAL54" s="163"/>
      <c r="KAM54" s="163"/>
      <c r="KAN54" s="163"/>
      <c r="KAO54" s="163"/>
      <c r="KAP54" s="163"/>
      <c r="KAQ54" s="163"/>
      <c r="KAR54" s="163"/>
      <c r="KAS54" s="163"/>
      <c r="KAT54" s="163"/>
      <c r="KAU54" s="163"/>
      <c r="KAV54" s="163"/>
      <c r="KAW54" s="163"/>
      <c r="KAX54" s="163"/>
      <c r="KAY54" s="163"/>
      <c r="KAZ54" s="163"/>
      <c r="KBA54" s="163"/>
      <c r="KBB54" s="163"/>
      <c r="KBC54" s="163"/>
      <c r="KBD54" s="163"/>
      <c r="KBE54" s="163"/>
      <c r="KBF54" s="163"/>
      <c r="KBG54" s="163"/>
      <c r="KBH54" s="163"/>
      <c r="KBI54" s="163"/>
      <c r="KBJ54" s="163"/>
      <c r="KBK54" s="163"/>
      <c r="KBL54" s="163"/>
      <c r="KBM54" s="163"/>
      <c r="KBN54" s="163"/>
      <c r="KBO54" s="163"/>
      <c r="KBP54" s="163"/>
      <c r="KBQ54" s="163"/>
      <c r="KBR54" s="163"/>
      <c r="KBS54" s="163"/>
      <c r="KBT54" s="163"/>
      <c r="KBU54" s="163"/>
      <c r="KBV54" s="163"/>
      <c r="KBW54" s="163"/>
      <c r="KBX54" s="163"/>
      <c r="KBY54" s="163"/>
      <c r="KBZ54" s="163"/>
      <c r="KCA54" s="163"/>
      <c r="KCB54" s="163"/>
      <c r="KCC54" s="163"/>
      <c r="KCD54" s="163"/>
      <c r="KCE54" s="163"/>
      <c r="KCF54" s="163"/>
      <c r="KCG54" s="163"/>
      <c r="KCH54" s="163"/>
      <c r="KCI54" s="163"/>
      <c r="KCJ54" s="163"/>
      <c r="KCK54" s="163"/>
      <c r="KCL54" s="163"/>
      <c r="KCM54" s="163"/>
      <c r="KCN54" s="163"/>
      <c r="KCO54" s="163"/>
      <c r="KCP54" s="163"/>
      <c r="KCQ54" s="163"/>
      <c r="KCR54" s="163"/>
      <c r="KCS54" s="163"/>
      <c r="KCT54" s="163"/>
      <c r="KCU54" s="163"/>
      <c r="KCV54" s="163"/>
      <c r="KCW54" s="163"/>
      <c r="KCX54" s="163"/>
      <c r="KCY54" s="163"/>
      <c r="KCZ54" s="163"/>
      <c r="KDA54" s="163"/>
      <c r="KDB54" s="163"/>
      <c r="KDC54" s="163"/>
      <c r="KDD54" s="163"/>
      <c r="KDE54" s="163"/>
      <c r="KDF54" s="163"/>
      <c r="KDG54" s="163"/>
      <c r="KDH54" s="163"/>
      <c r="KDI54" s="163"/>
      <c r="KDJ54" s="163"/>
      <c r="KDK54" s="163"/>
      <c r="KDL54" s="163"/>
      <c r="KDM54" s="163"/>
      <c r="KDN54" s="163"/>
      <c r="KDO54" s="163"/>
      <c r="KDP54" s="163"/>
      <c r="KDQ54" s="163"/>
      <c r="KDR54" s="163"/>
      <c r="KDS54" s="163"/>
      <c r="KDT54" s="163"/>
      <c r="KDU54" s="163"/>
      <c r="KDV54" s="163"/>
      <c r="KDW54" s="163"/>
      <c r="KDX54" s="163"/>
      <c r="KDY54" s="163"/>
      <c r="KDZ54" s="163"/>
      <c r="KEA54" s="163"/>
      <c r="KEB54" s="163"/>
      <c r="KEC54" s="163"/>
      <c r="KED54" s="163"/>
      <c r="KEE54" s="163"/>
      <c r="KEF54" s="163"/>
      <c r="KEG54" s="163"/>
      <c r="KEH54" s="163"/>
      <c r="KEI54" s="163"/>
      <c r="KEJ54" s="163"/>
      <c r="KEK54" s="163"/>
      <c r="KEL54" s="163"/>
      <c r="KEM54" s="163"/>
      <c r="KEN54" s="163"/>
      <c r="KEO54" s="163"/>
      <c r="KEP54" s="163"/>
      <c r="KEQ54" s="163"/>
      <c r="KER54" s="163"/>
      <c r="KES54" s="163"/>
      <c r="KET54" s="163"/>
      <c r="KEU54" s="163"/>
      <c r="KEV54" s="163"/>
      <c r="KEW54" s="163"/>
      <c r="KEX54" s="163"/>
      <c r="KEY54" s="163"/>
      <c r="KEZ54" s="163"/>
      <c r="KFA54" s="163"/>
      <c r="KFB54" s="163"/>
      <c r="KFC54" s="163"/>
      <c r="KFD54" s="163"/>
      <c r="KFE54" s="163"/>
      <c r="KFF54" s="163"/>
      <c r="KFG54" s="163"/>
      <c r="KFH54" s="163"/>
      <c r="KFI54" s="163"/>
      <c r="KFJ54" s="163"/>
      <c r="KFK54" s="163"/>
      <c r="KFL54" s="163"/>
      <c r="KFM54" s="163"/>
      <c r="KFN54" s="163"/>
      <c r="KFO54" s="163"/>
      <c r="KFP54" s="163"/>
      <c r="KFQ54" s="163"/>
      <c r="KFR54" s="163"/>
      <c r="KFS54" s="163"/>
      <c r="KFT54" s="163"/>
      <c r="KFU54" s="163"/>
      <c r="KFV54" s="163"/>
      <c r="KFW54" s="163"/>
      <c r="KFX54" s="163"/>
      <c r="KFY54" s="163"/>
      <c r="KFZ54" s="163"/>
      <c r="KGA54" s="163"/>
      <c r="KGB54" s="163"/>
      <c r="KGC54" s="163"/>
      <c r="KGD54" s="163"/>
      <c r="KGE54" s="163"/>
      <c r="KGF54" s="163"/>
      <c r="KGG54" s="163"/>
      <c r="KGH54" s="163"/>
      <c r="KGI54" s="163"/>
      <c r="KGJ54" s="163"/>
      <c r="KGK54" s="163"/>
      <c r="KGL54" s="163"/>
      <c r="KGM54" s="163"/>
      <c r="KGN54" s="163"/>
      <c r="KGO54" s="163"/>
      <c r="KGP54" s="163"/>
      <c r="KGQ54" s="163"/>
      <c r="KGR54" s="163"/>
      <c r="KGS54" s="163"/>
      <c r="KGT54" s="163"/>
      <c r="KGU54" s="163"/>
      <c r="KGV54" s="163"/>
      <c r="KGW54" s="163"/>
      <c r="KGX54" s="163"/>
      <c r="KGY54" s="163"/>
      <c r="KGZ54" s="163"/>
      <c r="KHA54" s="163"/>
      <c r="KHB54" s="163"/>
      <c r="KHC54" s="163"/>
      <c r="KHD54" s="163"/>
      <c r="KHE54" s="163"/>
      <c r="KHF54" s="163"/>
      <c r="KHG54" s="163"/>
      <c r="KHH54" s="163"/>
      <c r="KHI54" s="163"/>
      <c r="KHJ54" s="163"/>
      <c r="KHK54" s="163"/>
      <c r="KHL54" s="163"/>
      <c r="KHM54" s="163"/>
      <c r="KHN54" s="163"/>
      <c r="KHO54" s="163"/>
      <c r="KHP54" s="163"/>
      <c r="KHQ54" s="163"/>
      <c r="KHR54" s="163"/>
      <c r="KHS54" s="163"/>
      <c r="KHT54" s="163"/>
      <c r="KHU54" s="163"/>
      <c r="KHV54" s="163"/>
      <c r="KHW54" s="163"/>
      <c r="KHX54" s="163"/>
      <c r="KHY54" s="163"/>
      <c r="KHZ54" s="163"/>
      <c r="KIA54" s="163"/>
      <c r="KIB54" s="163"/>
      <c r="KIC54" s="163"/>
      <c r="KID54" s="163"/>
      <c r="KIE54" s="163"/>
      <c r="KIF54" s="163"/>
      <c r="KIG54" s="163"/>
      <c r="KIH54" s="163"/>
      <c r="KII54" s="163"/>
      <c r="KIJ54" s="163"/>
      <c r="KIK54" s="163"/>
      <c r="KIL54" s="163"/>
      <c r="KIM54" s="163"/>
      <c r="KIN54" s="163"/>
      <c r="KIO54" s="163"/>
      <c r="KIP54" s="163"/>
      <c r="KIQ54" s="163"/>
      <c r="KIR54" s="163"/>
      <c r="KIS54" s="163"/>
      <c r="KIT54" s="163"/>
      <c r="KIU54" s="163"/>
      <c r="KIV54" s="163"/>
      <c r="KIW54" s="163"/>
      <c r="KIX54" s="163"/>
      <c r="KIY54" s="163"/>
      <c r="KIZ54" s="163"/>
      <c r="KJA54" s="163"/>
      <c r="KJB54" s="163"/>
      <c r="KJC54" s="163"/>
      <c r="KJD54" s="163"/>
      <c r="KJE54" s="163"/>
      <c r="KJF54" s="163"/>
      <c r="KJG54" s="163"/>
      <c r="KJH54" s="163"/>
      <c r="KJI54" s="163"/>
      <c r="KJJ54" s="163"/>
      <c r="KJK54" s="163"/>
      <c r="KJL54" s="163"/>
      <c r="KJM54" s="163"/>
      <c r="KJN54" s="163"/>
      <c r="KJO54" s="163"/>
      <c r="KJP54" s="163"/>
      <c r="KJQ54" s="163"/>
      <c r="KJR54" s="163"/>
      <c r="KJS54" s="163"/>
      <c r="KJT54" s="163"/>
      <c r="KJU54" s="163"/>
      <c r="KJV54" s="163"/>
      <c r="KJW54" s="163"/>
      <c r="KJX54" s="163"/>
      <c r="KJY54" s="163"/>
      <c r="KJZ54" s="163"/>
      <c r="KKA54" s="163"/>
      <c r="KKB54" s="163"/>
      <c r="KKC54" s="163"/>
      <c r="KKD54" s="163"/>
      <c r="KKE54" s="163"/>
      <c r="KKF54" s="163"/>
      <c r="KKG54" s="163"/>
      <c r="KKH54" s="163"/>
      <c r="KKI54" s="163"/>
      <c r="KKJ54" s="163"/>
      <c r="KKK54" s="163"/>
      <c r="KKL54" s="163"/>
      <c r="KKM54" s="163"/>
      <c r="KKN54" s="163"/>
      <c r="KKO54" s="163"/>
      <c r="KKP54" s="163"/>
      <c r="KKQ54" s="163"/>
      <c r="KKR54" s="163"/>
      <c r="KKS54" s="163"/>
      <c r="KKT54" s="163"/>
      <c r="KKU54" s="163"/>
      <c r="KKV54" s="163"/>
      <c r="KKW54" s="163"/>
      <c r="KKX54" s="163"/>
      <c r="KKY54" s="163"/>
      <c r="KKZ54" s="163"/>
      <c r="KLA54" s="163"/>
      <c r="KLB54" s="163"/>
      <c r="KLC54" s="163"/>
      <c r="KLD54" s="163"/>
      <c r="KLE54" s="163"/>
      <c r="KLF54" s="163"/>
      <c r="KLG54" s="163"/>
      <c r="KLH54" s="163"/>
      <c r="KLI54" s="163"/>
      <c r="KLJ54" s="163"/>
      <c r="KLK54" s="163"/>
      <c r="KLL54" s="163"/>
      <c r="KLM54" s="163"/>
      <c r="KLN54" s="163"/>
      <c r="KLO54" s="163"/>
      <c r="KLP54" s="163"/>
      <c r="KLQ54" s="163"/>
      <c r="KLR54" s="163"/>
      <c r="KLS54" s="163"/>
      <c r="KLT54" s="163"/>
      <c r="KLU54" s="163"/>
      <c r="KLV54" s="163"/>
      <c r="KLW54" s="163"/>
      <c r="KLX54" s="163"/>
      <c r="KLY54" s="163"/>
      <c r="KLZ54" s="163"/>
      <c r="KMA54" s="163"/>
      <c r="KMB54" s="163"/>
      <c r="KMC54" s="163"/>
      <c r="KMD54" s="163"/>
      <c r="KME54" s="163"/>
      <c r="KMF54" s="163"/>
      <c r="KMG54" s="163"/>
      <c r="KMH54" s="163"/>
      <c r="KMI54" s="163"/>
      <c r="KMJ54" s="163"/>
      <c r="KMK54" s="163"/>
      <c r="KML54" s="163"/>
      <c r="KMM54" s="163"/>
      <c r="KMN54" s="163"/>
      <c r="KMO54" s="163"/>
      <c r="KMP54" s="163"/>
      <c r="KMQ54" s="163"/>
      <c r="KMR54" s="163"/>
      <c r="KMS54" s="163"/>
      <c r="KMT54" s="163"/>
      <c r="KMU54" s="163"/>
      <c r="KMV54" s="163"/>
      <c r="KMW54" s="163"/>
      <c r="KMX54" s="163"/>
      <c r="KMY54" s="163"/>
      <c r="KMZ54" s="163"/>
      <c r="KNA54" s="163"/>
      <c r="KNB54" s="163"/>
      <c r="KNC54" s="163"/>
      <c r="KND54" s="163"/>
      <c r="KNE54" s="163"/>
      <c r="KNF54" s="163"/>
      <c r="KNG54" s="163"/>
      <c r="KNH54" s="163"/>
      <c r="KNI54" s="163"/>
      <c r="KNJ54" s="163"/>
      <c r="KNK54" s="163"/>
      <c r="KNL54" s="163"/>
      <c r="KNM54" s="163"/>
      <c r="KNN54" s="163"/>
      <c r="KNO54" s="163"/>
      <c r="KNP54" s="163"/>
      <c r="KNQ54" s="163"/>
      <c r="KNR54" s="163"/>
      <c r="KNS54" s="163"/>
      <c r="KNT54" s="163"/>
      <c r="KNU54" s="163"/>
      <c r="KNV54" s="163"/>
      <c r="KNW54" s="163"/>
      <c r="KNX54" s="163"/>
      <c r="KNY54" s="163"/>
      <c r="KNZ54" s="163"/>
      <c r="KOA54" s="163"/>
      <c r="KOB54" s="163"/>
      <c r="KOC54" s="163"/>
      <c r="KOD54" s="163"/>
      <c r="KOE54" s="163"/>
      <c r="KOF54" s="163"/>
      <c r="KOG54" s="163"/>
      <c r="KOH54" s="163"/>
      <c r="KOI54" s="163"/>
      <c r="KOJ54" s="163"/>
      <c r="KOK54" s="163"/>
      <c r="KOL54" s="163"/>
      <c r="KOM54" s="163"/>
      <c r="KON54" s="163"/>
      <c r="KOO54" s="163"/>
      <c r="KOP54" s="163"/>
      <c r="KOQ54" s="163"/>
      <c r="KOR54" s="163"/>
      <c r="KOS54" s="163"/>
      <c r="KOT54" s="163"/>
      <c r="KOU54" s="163"/>
      <c r="KOV54" s="163"/>
      <c r="KOW54" s="163"/>
      <c r="KOX54" s="163"/>
      <c r="KOY54" s="163"/>
      <c r="KOZ54" s="163"/>
      <c r="KPA54" s="163"/>
      <c r="KPB54" s="163"/>
      <c r="KPC54" s="163"/>
      <c r="KPD54" s="163"/>
      <c r="KPE54" s="163"/>
      <c r="KPF54" s="163"/>
      <c r="KPG54" s="163"/>
      <c r="KPH54" s="163"/>
      <c r="KPI54" s="163"/>
      <c r="KPJ54" s="163"/>
      <c r="KPK54" s="163"/>
      <c r="KPL54" s="163"/>
      <c r="KPM54" s="163"/>
      <c r="KPN54" s="163"/>
      <c r="KPO54" s="163"/>
      <c r="KPP54" s="163"/>
      <c r="KPQ54" s="163"/>
      <c r="KPR54" s="163"/>
      <c r="KPS54" s="163"/>
      <c r="KPT54" s="163"/>
      <c r="KPU54" s="163"/>
      <c r="KPV54" s="163"/>
      <c r="KPW54" s="163"/>
      <c r="KPX54" s="163"/>
      <c r="KPY54" s="163"/>
      <c r="KPZ54" s="163"/>
      <c r="KQA54" s="163"/>
      <c r="KQB54" s="163"/>
      <c r="KQC54" s="163"/>
      <c r="KQD54" s="163"/>
      <c r="KQE54" s="163"/>
      <c r="KQF54" s="163"/>
      <c r="KQG54" s="163"/>
      <c r="KQH54" s="163"/>
      <c r="KQI54" s="163"/>
      <c r="KQJ54" s="163"/>
      <c r="KQK54" s="163"/>
      <c r="KQL54" s="163"/>
      <c r="KQM54" s="163"/>
      <c r="KQN54" s="163"/>
      <c r="KQO54" s="163"/>
      <c r="KQP54" s="163"/>
      <c r="KQQ54" s="163"/>
      <c r="KQR54" s="163"/>
      <c r="KQS54" s="163"/>
      <c r="KQT54" s="163"/>
      <c r="KQU54" s="163"/>
      <c r="KQV54" s="163"/>
      <c r="KQW54" s="163"/>
      <c r="KQX54" s="163"/>
      <c r="KQY54" s="163"/>
      <c r="KQZ54" s="163"/>
      <c r="KRA54" s="163"/>
      <c r="KRB54" s="163"/>
      <c r="KRC54" s="163"/>
      <c r="KRD54" s="163"/>
      <c r="KRE54" s="163"/>
      <c r="KRF54" s="163"/>
      <c r="KRG54" s="163"/>
      <c r="KRH54" s="163"/>
      <c r="KRI54" s="163"/>
      <c r="KRJ54" s="163"/>
      <c r="KRK54" s="163"/>
      <c r="KRL54" s="163"/>
      <c r="KRM54" s="163"/>
      <c r="KRN54" s="163"/>
      <c r="KRO54" s="163"/>
      <c r="KRP54" s="163"/>
      <c r="KRQ54" s="163"/>
      <c r="KRR54" s="163"/>
      <c r="KRS54" s="163"/>
      <c r="KRT54" s="163"/>
      <c r="KRU54" s="163"/>
      <c r="KRV54" s="163"/>
      <c r="KRW54" s="163"/>
      <c r="KRX54" s="163"/>
      <c r="KRY54" s="163"/>
      <c r="KRZ54" s="163"/>
      <c r="KSA54" s="163"/>
      <c r="KSB54" s="163"/>
      <c r="KSC54" s="163"/>
      <c r="KSD54" s="163"/>
      <c r="KSE54" s="163"/>
      <c r="KSF54" s="163"/>
      <c r="KSG54" s="163"/>
      <c r="KSH54" s="163"/>
      <c r="KSI54" s="163"/>
      <c r="KSJ54" s="163"/>
      <c r="KSK54" s="163"/>
      <c r="KSL54" s="163"/>
      <c r="KSM54" s="163"/>
      <c r="KSN54" s="163"/>
      <c r="KSO54" s="163"/>
      <c r="KSP54" s="163"/>
      <c r="KSQ54" s="163"/>
      <c r="KSR54" s="163"/>
      <c r="KSS54" s="163"/>
      <c r="KST54" s="163"/>
      <c r="KSU54" s="163"/>
      <c r="KSV54" s="163"/>
      <c r="KSW54" s="163"/>
      <c r="KSX54" s="163"/>
      <c r="KSY54" s="163"/>
      <c r="KSZ54" s="163"/>
      <c r="KTA54" s="163"/>
      <c r="KTB54" s="163"/>
      <c r="KTC54" s="163"/>
      <c r="KTD54" s="163"/>
      <c r="KTE54" s="163"/>
      <c r="KTF54" s="163"/>
      <c r="KTG54" s="163"/>
      <c r="KTH54" s="163"/>
      <c r="KTI54" s="163"/>
      <c r="KTJ54" s="163"/>
      <c r="KTK54" s="163"/>
      <c r="KTL54" s="163"/>
      <c r="KTM54" s="163"/>
      <c r="KTN54" s="163"/>
      <c r="KTO54" s="163"/>
      <c r="KTP54" s="163"/>
      <c r="KTQ54" s="163"/>
      <c r="KTR54" s="163"/>
      <c r="KTS54" s="163"/>
      <c r="KTT54" s="163"/>
      <c r="KTU54" s="163"/>
      <c r="KTV54" s="163"/>
      <c r="KTW54" s="163"/>
      <c r="KTX54" s="163"/>
      <c r="KTY54" s="163"/>
      <c r="KTZ54" s="163"/>
      <c r="KUA54" s="163"/>
      <c r="KUB54" s="163"/>
      <c r="KUC54" s="163"/>
      <c r="KUD54" s="163"/>
      <c r="KUE54" s="163"/>
      <c r="KUF54" s="163"/>
      <c r="KUG54" s="163"/>
      <c r="KUH54" s="163"/>
      <c r="KUI54" s="163"/>
      <c r="KUJ54" s="163"/>
      <c r="KUK54" s="163"/>
      <c r="KUL54" s="163"/>
      <c r="KUM54" s="163"/>
      <c r="KUN54" s="163"/>
      <c r="KUO54" s="163"/>
      <c r="KUP54" s="163"/>
      <c r="KUQ54" s="163"/>
      <c r="KUR54" s="163"/>
      <c r="KUS54" s="163"/>
      <c r="KUT54" s="163"/>
      <c r="KUU54" s="163"/>
      <c r="KUV54" s="163"/>
      <c r="KUW54" s="163"/>
      <c r="KUX54" s="163"/>
      <c r="KUY54" s="163"/>
      <c r="KUZ54" s="163"/>
      <c r="KVA54" s="163"/>
      <c r="KVB54" s="163"/>
      <c r="KVC54" s="163"/>
      <c r="KVD54" s="163"/>
      <c r="KVE54" s="163"/>
      <c r="KVF54" s="163"/>
      <c r="KVG54" s="163"/>
      <c r="KVH54" s="163"/>
      <c r="KVI54" s="163"/>
      <c r="KVJ54" s="163"/>
      <c r="KVK54" s="163"/>
      <c r="KVL54" s="163"/>
      <c r="KVM54" s="163"/>
      <c r="KVN54" s="163"/>
      <c r="KVO54" s="163"/>
      <c r="KVP54" s="163"/>
      <c r="KVQ54" s="163"/>
      <c r="KVR54" s="163"/>
      <c r="KVS54" s="163"/>
      <c r="KVT54" s="163"/>
      <c r="KVU54" s="163"/>
      <c r="KVV54" s="163"/>
      <c r="KVW54" s="163"/>
      <c r="KVX54" s="163"/>
      <c r="KVY54" s="163"/>
      <c r="KVZ54" s="163"/>
      <c r="KWA54" s="163"/>
      <c r="KWB54" s="163"/>
      <c r="KWC54" s="163"/>
      <c r="KWD54" s="163"/>
      <c r="KWE54" s="163"/>
      <c r="KWF54" s="163"/>
      <c r="KWG54" s="163"/>
      <c r="KWH54" s="163"/>
      <c r="KWI54" s="163"/>
      <c r="KWJ54" s="163"/>
      <c r="KWK54" s="163"/>
      <c r="KWL54" s="163"/>
      <c r="KWM54" s="163"/>
      <c r="KWN54" s="163"/>
      <c r="KWO54" s="163"/>
      <c r="KWP54" s="163"/>
      <c r="KWQ54" s="163"/>
      <c r="KWR54" s="163"/>
      <c r="KWS54" s="163"/>
      <c r="KWT54" s="163"/>
      <c r="KWU54" s="163"/>
      <c r="KWV54" s="163"/>
      <c r="KWW54" s="163"/>
      <c r="KWX54" s="163"/>
      <c r="KWY54" s="163"/>
      <c r="KWZ54" s="163"/>
      <c r="KXA54" s="163"/>
      <c r="KXB54" s="163"/>
      <c r="KXC54" s="163"/>
      <c r="KXD54" s="163"/>
      <c r="KXE54" s="163"/>
      <c r="KXF54" s="163"/>
      <c r="KXG54" s="163"/>
      <c r="KXH54" s="163"/>
      <c r="KXI54" s="163"/>
      <c r="KXJ54" s="163"/>
      <c r="KXK54" s="163"/>
      <c r="KXL54" s="163"/>
      <c r="KXM54" s="163"/>
      <c r="KXN54" s="163"/>
      <c r="KXO54" s="163"/>
      <c r="KXP54" s="163"/>
      <c r="KXQ54" s="163"/>
      <c r="KXR54" s="163"/>
      <c r="KXS54" s="163"/>
      <c r="KXT54" s="163"/>
      <c r="KXU54" s="163"/>
      <c r="KXV54" s="163"/>
      <c r="KXW54" s="163"/>
      <c r="KXX54" s="163"/>
      <c r="KXY54" s="163"/>
      <c r="KXZ54" s="163"/>
      <c r="KYA54" s="163"/>
      <c r="KYB54" s="163"/>
      <c r="KYC54" s="163"/>
      <c r="KYD54" s="163"/>
      <c r="KYE54" s="163"/>
      <c r="KYF54" s="163"/>
      <c r="KYG54" s="163"/>
      <c r="KYH54" s="163"/>
      <c r="KYI54" s="163"/>
      <c r="KYJ54" s="163"/>
      <c r="KYK54" s="163"/>
      <c r="KYL54" s="163"/>
      <c r="KYM54" s="163"/>
      <c r="KYN54" s="163"/>
      <c r="KYO54" s="163"/>
      <c r="KYP54" s="163"/>
      <c r="KYQ54" s="163"/>
      <c r="KYR54" s="163"/>
      <c r="KYS54" s="163"/>
      <c r="KYT54" s="163"/>
      <c r="KYU54" s="163"/>
      <c r="KYV54" s="163"/>
      <c r="KYW54" s="163"/>
      <c r="KYX54" s="163"/>
      <c r="KYY54" s="163"/>
      <c r="KYZ54" s="163"/>
      <c r="KZA54" s="163"/>
      <c r="KZB54" s="163"/>
      <c r="KZC54" s="163"/>
      <c r="KZD54" s="163"/>
      <c r="KZE54" s="163"/>
      <c r="KZF54" s="163"/>
      <c r="KZG54" s="163"/>
      <c r="KZH54" s="163"/>
      <c r="KZI54" s="163"/>
      <c r="KZJ54" s="163"/>
      <c r="KZK54" s="163"/>
      <c r="KZL54" s="163"/>
      <c r="KZM54" s="163"/>
      <c r="KZN54" s="163"/>
      <c r="KZO54" s="163"/>
      <c r="KZP54" s="163"/>
      <c r="KZQ54" s="163"/>
      <c r="KZR54" s="163"/>
      <c r="KZS54" s="163"/>
      <c r="KZT54" s="163"/>
      <c r="KZU54" s="163"/>
      <c r="KZV54" s="163"/>
      <c r="KZW54" s="163"/>
      <c r="KZX54" s="163"/>
      <c r="KZY54" s="163"/>
      <c r="KZZ54" s="163"/>
      <c r="LAA54" s="163"/>
      <c r="LAB54" s="163"/>
      <c r="LAC54" s="163"/>
      <c r="LAD54" s="163"/>
      <c r="LAE54" s="163"/>
      <c r="LAF54" s="163"/>
      <c r="LAG54" s="163"/>
      <c r="LAH54" s="163"/>
      <c r="LAI54" s="163"/>
      <c r="LAJ54" s="163"/>
      <c r="LAK54" s="163"/>
      <c r="LAL54" s="163"/>
      <c r="LAM54" s="163"/>
      <c r="LAN54" s="163"/>
      <c r="LAO54" s="163"/>
      <c r="LAP54" s="163"/>
      <c r="LAQ54" s="163"/>
      <c r="LAR54" s="163"/>
      <c r="LAS54" s="163"/>
      <c r="LAT54" s="163"/>
      <c r="LAU54" s="163"/>
      <c r="LAV54" s="163"/>
      <c r="LAW54" s="163"/>
      <c r="LAX54" s="163"/>
      <c r="LAY54" s="163"/>
      <c r="LAZ54" s="163"/>
      <c r="LBA54" s="163"/>
      <c r="LBB54" s="163"/>
      <c r="LBC54" s="163"/>
      <c r="LBD54" s="163"/>
      <c r="LBE54" s="163"/>
      <c r="LBF54" s="163"/>
      <c r="LBG54" s="163"/>
      <c r="LBH54" s="163"/>
      <c r="LBI54" s="163"/>
      <c r="LBJ54" s="163"/>
      <c r="LBK54" s="163"/>
      <c r="LBL54" s="163"/>
      <c r="LBM54" s="163"/>
      <c r="LBN54" s="163"/>
      <c r="LBO54" s="163"/>
      <c r="LBP54" s="163"/>
      <c r="LBQ54" s="163"/>
      <c r="LBR54" s="163"/>
      <c r="LBS54" s="163"/>
      <c r="LBT54" s="163"/>
      <c r="LBU54" s="163"/>
      <c r="LBV54" s="163"/>
      <c r="LBW54" s="163"/>
      <c r="LBX54" s="163"/>
      <c r="LBY54" s="163"/>
      <c r="LBZ54" s="163"/>
      <c r="LCA54" s="163"/>
      <c r="LCB54" s="163"/>
      <c r="LCC54" s="163"/>
      <c r="LCD54" s="163"/>
      <c r="LCE54" s="163"/>
      <c r="LCF54" s="163"/>
      <c r="LCG54" s="163"/>
      <c r="LCH54" s="163"/>
      <c r="LCI54" s="163"/>
      <c r="LCJ54" s="163"/>
      <c r="LCK54" s="163"/>
      <c r="LCL54" s="163"/>
      <c r="LCM54" s="163"/>
      <c r="LCN54" s="163"/>
      <c r="LCO54" s="163"/>
      <c r="LCP54" s="163"/>
      <c r="LCQ54" s="163"/>
      <c r="LCR54" s="163"/>
      <c r="LCS54" s="163"/>
      <c r="LCT54" s="163"/>
      <c r="LCU54" s="163"/>
      <c r="LCV54" s="163"/>
      <c r="LCW54" s="163"/>
      <c r="LCX54" s="163"/>
      <c r="LCY54" s="163"/>
      <c r="LCZ54" s="163"/>
      <c r="LDA54" s="163"/>
      <c r="LDB54" s="163"/>
      <c r="LDC54" s="163"/>
      <c r="LDD54" s="163"/>
      <c r="LDE54" s="163"/>
      <c r="LDF54" s="163"/>
      <c r="LDG54" s="163"/>
      <c r="LDH54" s="163"/>
      <c r="LDI54" s="163"/>
      <c r="LDJ54" s="163"/>
      <c r="LDK54" s="163"/>
      <c r="LDL54" s="163"/>
      <c r="LDM54" s="163"/>
      <c r="LDN54" s="163"/>
      <c r="LDO54" s="163"/>
      <c r="LDP54" s="163"/>
      <c r="LDQ54" s="163"/>
      <c r="LDR54" s="163"/>
      <c r="LDS54" s="163"/>
      <c r="LDT54" s="163"/>
      <c r="LDU54" s="163"/>
      <c r="LDV54" s="163"/>
      <c r="LDW54" s="163"/>
      <c r="LDX54" s="163"/>
      <c r="LDY54" s="163"/>
      <c r="LDZ54" s="163"/>
      <c r="LEA54" s="163"/>
      <c r="LEB54" s="163"/>
      <c r="LEC54" s="163"/>
      <c r="LED54" s="163"/>
      <c r="LEE54" s="163"/>
      <c r="LEF54" s="163"/>
      <c r="LEG54" s="163"/>
      <c r="LEH54" s="163"/>
      <c r="LEI54" s="163"/>
      <c r="LEJ54" s="163"/>
      <c r="LEK54" s="163"/>
      <c r="LEL54" s="163"/>
      <c r="LEM54" s="163"/>
      <c r="LEN54" s="163"/>
      <c r="LEO54" s="163"/>
      <c r="LEP54" s="163"/>
      <c r="LEQ54" s="163"/>
      <c r="LER54" s="163"/>
      <c r="LES54" s="163"/>
      <c r="LET54" s="163"/>
      <c r="LEU54" s="163"/>
      <c r="LEV54" s="163"/>
      <c r="LEW54" s="163"/>
      <c r="LEX54" s="163"/>
      <c r="LEY54" s="163"/>
      <c r="LEZ54" s="163"/>
      <c r="LFA54" s="163"/>
      <c r="LFB54" s="163"/>
      <c r="LFC54" s="163"/>
      <c r="LFD54" s="163"/>
      <c r="LFE54" s="163"/>
      <c r="LFF54" s="163"/>
      <c r="LFG54" s="163"/>
      <c r="LFH54" s="163"/>
      <c r="LFI54" s="163"/>
      <c r="LFJ54" s="163"/>
      <c r="LFK54" s="163"/>
      <c r="LFL54" s="163"/>
      <c r="LFM54" s="163"/>
      <c r="LFN54" s="163"/>
      <c r="LFO54" s="163"/>
      <c r="LFP54" s="163"/>
      <c r="LFQ54" s="163"/>
      <c r="LFR54" s="163"/>
      <c r="LFS54" s="163"/>
      <c r="LFT54" s="163"/>
      <c r="LFU54" s="163"/>
      <c r="LFV54" s="163"/>
      <c r="LFW54" s="163"/>
      <c r="LFX54" s="163"/>
      <c r="LFY54" s="163"/>
      <c r="LFZ54" s="163"/>
      <c r="LGA54" s="163"/>
      <c r="LGB54" s="163"/>
      <c r="LGC54" s="163"/>
      <c r="LGD54" s="163"/>
      <c r="LGE54" s="163"/>
      <c r="LGF54" s="163"/>
      <c r="LGG54" s="163"/>
      <c r="LGH54" s="163"/>
      <c r="LGI54" s="163"/>
      <c r="LGJ54" s="163"/>
      <c r="LGK54" s="163"/>
      <c r="LGL54" s="163"/>
      <c r="LGM54" s="163"/>
      <c r="LGN54" s="163"/>
      <c r="LGO54" s="163"/>
      <c r="LGP54" s="163"/>
      <c r="LGQ54" s="163"/>
      <c r="LGR54" s="163"/>
      <c r="LGS54" s="163"/>
      <c r="LGT54" s="163"/>
      <c r="LGU54" s="163"/>
      <c r="LGV54" s="163"/>
      <c r="LGW54" s="163"/>
      <c r="LGX54" s="163"/>
      <c r="LGY54" s="163"/>
      <c r="LGZ54" s="163"/>
      <c r="LHA54" s="163"/>
      <c r="LHB54" s="163"/>
      <c r="LHC54" s="163"/>
      <c r="LHD54" s="163"/>
      <c r="LHE54" s="163"/>
      <c r="LHF54" s="163"/>
      <c r="LHG54" s="163"/>
      <c r="LHH54" s="163"/>
      <c r="LHI54" s="163"/>
      <c r="LHJ54" s="163"/>
      <c r="LHK54" s="163"/>
      <c r="LHL54" s="163"/>
      <c r="LHM54" s="163"/>
      <c r="LHN54" s="163"/>
      <c r="LHO54" s="163"/>
      <c r="LHP54" s="163"/>
      <c r="LHQ54" s="163"/>
      <c r="LHR54" s="163"/>
      <c r="LHS54" s="163"/>
      <c r="LHT54" s="163"/>
      <c r="LHU54" s="163"/>
      <c r="LHV54" s="163"/>
      <c r="LHW54" s="163"/>
      <c r="LHX54" s="163"/>
      <c r="LHY54" s="163"/>
      <c r="LHZ54" s="163"/>
      <c r="LIA54" s="163"/>
      <c r="LIB54" s="163"/>
      <c r="LIC54" s="163"/>
      <c r="LID54" s="163"/>
      <c r="LIE54" s="163"/>
      <c r="LIF54" s="163"/>
      <c r="LIG54" s="163"/>
      <c r="LIH54" s="163"/>
      <c r="LII54" s="163"/>
      <c r="LIJ54" s="163"/>
      <c r="LIK54" s="163"/>
      <c r="LIL54" s="163"/>
      <c r="LIM54" s="163"/>
      <c r="LIN54" s="163"/>
      <c r="LIO54" s="163"/>
      <c r="LIP54" s="163"/>
      <c r="LIQ54" s="163"/>
      <c r="LIR54" s="163"/>
      <c r="LIS54" s="163"/>
      <c r="LIT54" s="163"/>
      <c r="LIU54" s="163"/>
      <c r="LIV54" s="163"/>
      <c r="LIW54" s="163"/>
      <c r="LIX54" s="163"/>
      <c r="LIY54" s="163"/>
      <c r="LIZ54" s="163"/>
      <c r="LJA54" s="163"/>
      <c r="LJB54" s="163"/>
      <c r="LJC54" s="163"/>
      <c r="LJD54" s="163"/>
      <c r="LJE54" s="163"/>
      <c r="LJF54" s="163"/>
      <c r="LJG54" s="163"/>
      <c r="LJH54" s="163"/>
      <c r="LJI54" s="163"/>
      <c r="LJJ54" s="163"/>
      <c r="LJK54" s="163"/>
      <c r="LJL54" s="163"/>
      <c r="LJM54" s="163"/>
      <c r="LJN54" s="163"/>
      <c r="LJO54" s="163"/>
      <c r="LJP54" s="163"/>
      <c r="LJQ54" s="163"/>
      <c r="LJR54" s="163"/>
      <c r="LJS54" s="163"/>
      <c r="LJT54" s="163"/>
      <c r="LJU54" s="163"/>
      <c r="LJV54" s="163"/>
      <c r="LJW54" s="163"/>
      <c r="LJX54" s="163"/>
      <c r="LJY54" s="163"/>
      <c r="LJZ54" s="163"/>
      <c r="LKA54" s="163"/>
      <c r="LKB54" s="163"/>
      <c r="LKC54" s="163"/>
      <c r="LKD54" s="163"/>
      <c r="LKE54" s="163"/>
      <c r="LKF54" s="163"/>
      <c r="LKG54" s="163"/>
      <c r="LKH54" s="163"/>
      <c r="LKI54" s="163"/>
      <c r="LKJ54" s="163"/>
      <c r="LKK54" s="163"/>
      <c r="LKL54" s="163"/>
      <c r="LKM54" s="163"/>
      <c r="LKN54" s="163"/>
      <c r="LKO54" s="163"/>
      <c r="LKP54" s="163"/>
      <c r="LKQ54" s="163"/>
      <c r="LKR54" s="163"/>
      <c r="LKS54" s="163"/>
      <c r="LKT54" s="163"/>
      <c r="LKU54" s="163"/>
      <c r="LKV54" s="163"/>
      <c r="LKW54" s="163"/>
      <c r="LKX54" s="163"/>
      <c r="LKY54" s="163"/>
      <c r="LKZ54" s="163"/>
      <c r="LLA54" s="163"/>
      <c r="LLB54" s="163"/>
      <c r="LLC54" s="163"/>
      <c r="LLD54" s="163"/>
      <c r="LLE54" s="163"/>
      <c r="LLF54" s="163"/>
      <c r="LLG54" s="163"/>
      <c r="LLH54" s="163"/>
      <c r="LLI54" s="163"/>
      <c r="LLJ54" s="163"/>
      <c r="LLK54" s="163"/>
      <c r="LLL54" s="163"/>
      <c r="LLM54" s="163"/>
      <c r="LLN54" s="163"/>
      <c r="LLO54" s="163"/>
      <c r="LLP54" s="163"/>
      <c r="LLQ54" s="163"/>
      <c r="LLR54" s="163"/>
      <c r="LLS54" s="163"/>
      <c r="LLT54" s="163"/>
      <c r="LLU54" s="163"/>
      <c r="LLV54" s="163"/>
      <c r="LLW54" s="163"/>
      <c r="LLX54" s="163"/>
      <c r="LLY54" s="163"/>
      <c r="LLZ54" s="163"/>
      <c r="LMA54" s="163"/>
      <c r="LMB54" s="163"/>
      <c r="LMC54" s="163"/>
      <c r="LMD54" s="163"/>
      <c r="LME54" s="163"/>
      <c r="LMF54" s="163"/>
      <c r="LMG54" s="163"/>
      <c r="LMH54" s="163"/>
      <c r="LMI54" s="163"/>
      <c r="LMJ54" s="163"/>
      <c r="LMK54" s="163"/>
      <c r="LML54" s="163"/>
      <c r="LMM54" s="163"/>
      <c r="LMN54" s="163"/>
      <c r="LMO54" s="163"/>
      <c r="LMP54" s="163"/>
      <c r="LMQ54" s="163"/>
      <c r="LMR54" s="163"/>
      <c r="LMS54" s="163"/>
      <c r="LMT54" s="163"/>
      <c r="LMU54" s="163"/>
      <c r="LMV54" s="163"/>
      <c r="LMW54" s="163"/>
      <c r="LMX54" s="163"/>
      <c r="LMY54" s="163"/>
      <c r="LMZ54" s="163"/>
      <c r="LNA54" s="163"/>
      <c r="LNB54" s="163"/>
      <c r="LNC54" s="163"/>
      <c r="LND54" s="163"/>
      <c r="LNE54" s="163"/>
      <c r="LNF54" s="163"/>
      <c r="LNG54" s="163"/>
      <c r="LNH54" s="163"/>
      <c r="LNI54" s="163"/>
      <c r="LNJ54" s="163"/>
      <c r="LNK54" s="163"/>
      <c r="LNL54" s="163"/>
      <c r="LNM54" s="163"/>
      <c r="LNN54" s="163"/>
      <c r="LNO54" s="163"/>
      <c r="LNP54" s="163"/>
      <c r="LNQ54" s="163"/>
      <c r="LNR54" s="163"/>
      <c r="LNS54" s="163"/>
      <c r="LNT54" s="163"/>
      <c r="LNU54" s="163"/>
      <c r="LNV54" s="163"/>
      <c r="LNW54" s="163"/>
      <c r="LNX54" s="163"/>
      <c r="LNY54" s="163"/>
      <c r="LNZ54" s="163"/>
      <c r="LOA54" s="163"/>
      <c r="LOB54" s="163"/>
      <c r="LOC54" s="163"/>
      <c r="LOD54" s="163"/>
      <c r="LOE54" s="163"/>
      <c r="LOF54" s="163"/>
      <c r="LOG54" s="163"/>
      <c r="LOH54" s="163"/>
      <c r="LOI54" s="163"/>
      <c r="LOJ54" s="163"/>
      <c r="LOK54" s="163"/>
      <c r="LOL54" s="163"/>
      <c r="LOM54" s="163"/>
      <c r="LON54" s="163"/>
      <c r="LOO54" s="163"/>
      <c r="LOP54" s="163"/>
      <c r="LOQ54" s="163"/>
      <c r="LOR54" s="163"/>
      <c r="LOS54" s="163"/>
      <c r="LOT54" s="163"/>
      <c r="LOU54" s="163"/>
      <c r="LOV54" s="163"/>
      <c r="LOW54" s="163"/>
      <c r="LOX54" s="163"/>
      <c r="LOY54" s="163"/>
      <c r="LOZ54" s="163"/>
      <c r="LPA54" s="163"/>
      <c r="LPB54" s="163"/>
      <c r="LPC54" s="163"/>
      <c r="LPD54" s="163"/>
      <c r="LPE54" s="163"/>
      <c r="LPF54" s="163"/>
      <c r="LPG54" s="163"/>
      <c r="LPH54" s="163"/>
      <c r="LPI54" s="163"/>
      <c r="LPJ54" s="163"/>
      <c r="LPK54" s="163"/>
      <c r="LPL54" s="163"/>
      <c r="LPM54" s="163"/>
      <c r="LPN54" s="163"/>
      <c r="LPO54" s="163"/>
      <c r="LPP54" s="163"/>
      <c r="LPQ54" s="163"/>
      <c r="LPR54" s="163"/>
      <c r="LPS54" s="163"/>
      <c r="LPT54" s="163"/>
      <c r="LPU54" s="163"/>
      <c r="LPV54" s="163"/>
      <c r="LPW54" s="163"/>
      <c r="LPX54" s="163"/>
      <c r="LPY54" s="163"/>
      <c r="LPZ54" s="163"/>
      <c r="LQA54" s="163"/>
      <c r="LQB54" s="163"/>
      <c r="LQC54" s="163"/>
      <c r="LQD54" s="163"/>
      <c r="LQE54" s="163"/>
      <c r="LQF54" s="163"/>
      <c r="LQG54" s="163"/>
      <c r="LQH54" s="163"/>
      <c r="LQI54" s="163"/>
      <c r="LQJ54" s="163"/>
      <c r="LQK54" s="163"/>
      <c r="LQL54" s="163"/>
      <c r="LQM54" s="163"/>
      <c r="LQN54" s="163"/>
      <c r="LQO54" s="163"/>
      <c r="LQP54" s="163"/>
      <c r="LQQ54" s="163"/>
      <c r="LQR54" s="163"/>
      <c r="LQS54" s="163"/>
      <c r="LQT54" s="163"/>
      <c r="LQU54" s="163"/>
      <c r="LQV54" s="163"/>
      <c r="LQW54" s="163"/>
      <c r="LQX54" s="163"/>
      <c r="LQY54" s="163"/>
      <c r="LQZ54" s="163"/>
      <c r="LRA54" s="163"/>
      <c r="LRB54" s="163"/>
      <c r="LRC54" s="163"/>
      <c r="LRD54" s="163"/>
      <c r="LRE54" s="163"/>
      <c r="LRF54" s="163"/>
      <c r="LRG54" s="163"/>
      <c r="LRH54" s="163"/>
      <c r="LRI54" s="163"/>
      <c r="LRJ54" s="163"/>
      <c r="LRK54" s="163"/>
      <c r="LRL54" s="163"/>
      <c r="LRM54" s="163"/>
      <c r="LRN54" s="163"/>
      <c r="LRO54" s="163"/>
      <c r="LRP54" s="163"/>
      <c r="LRQ54" s="163"/>
      <c r="LRR54" s="163"/>
      <c r="LRS54" s="163"/>
      <c r="LRT54" s="163"/>
      <c r="LRU54" s="163"/>
      <c r="LRV54" s="163"/>
      <c r="LRW54" s="163"/>
      <c r="LRX54" s="163"/>
      <c r="LRY54" s="163"/>
      <c r="LRZ54" s="163"/>
      <c r="LSA54" s="163"/>
      <c r="LSB54" s="163"/>
      <c r="LSC54" s="163"/>
      <c r="LSD54" s="163"/>
      <c r="LSE54" s="163"/>
      <c r="LSF54" s="163"/>
      <c r="LSG54" s="163"/>
      <c r="LSH54" s="163"/>
      <c r="LSI54" s="163"/>
      <c r="LSJ54" s="163"/>
      <c r="LSK54" s="163"/>
      <c r="LSL54" s="163"/>
      <c r="LSM54" s="163"/>
      <c r="LSN54" s="163"/>
      <c r="LSO54" s="163"/>
      <c r="LSP54" s="163"/>
      <c r="LSQ54" s="163"/>
      <c r="LSR54" s="163"/>
      <c r="LSS54" s="163"/>
      <c r="LST54" s="163"/>
      <c r="LSU54" s="163"/>
      <c r="LSV54" s="163"/>
      <c r="LSW54" s="163"/>
      <c r="LSX54" s="163"/>
      <c r="LSY54" s="163"/>
      <c r="LSZ54" s="163"/>
      <c r="LTA54" s="163"/>
      <c r="LTB54" s="163"/>
      <c r="LTC54" s="163"/>
      <c r="LTD54" s="163"/>
      <c r="LTE54" s="163"/>
      <c r="LTF54" s="163"/>
      <c r="LTG54" s="163"/>
      <c r="LTH54" s="163"/>
      <c r="LTI54" s="163"/>
      <c r="LTJ54" s="163"/>
      <c r="LTK54" s="163"/>
      <c r="LTL54" s="163"/>
      <c r="LTM54" s="163"/>
      <c r="LTN54" s="163"/>
      <c r="LTO54" s="163"/>
      <c r="LTP54" s="163"/>
      <c r="LTQ54" s="163"/>
      <c r="LTR54" s="163"/>
      <c r="LTS54" s="163"/>
      <c r="LTT54" s="163"/>
      <c r="LTU54" s="163"/>
      <c r="LTV54" s="163"/>
      <c r="LTW54" s="163"/>
      <c r="LTX54" s="163"/>
      <c r="LTY54" s="163"/>
      <c r="LTZ54" s="163"/>
      <c r="LUA54" s="163"/>
      <c r="LUB54" s="163"/>
      <c r="LUC54" s="163"/>
      <c r="LUD54" s="163"/>
      <c r="LUE54" s="163"/>
      <c r="LUF54" s="163"/>
      <c r="LUG54" s="163"/>
      <c r="LUH54" s="163"/>
      <c r="LUI54" s="163"/>
      <c r="LUJ54" s="163"/>
      <c r="LUK54" s="163"/>
      <c r="LUL54" s="163"/>
      <c r="LUM54" s="163"/>
      <c r="LUN54" s="163"/>
      <c r="LUO54" s="163"/>
      <c r="LUP54" s="163"/>
      <c r="LUQ54" s="163"/>
      <c r="LUR54" s="163"/>
      <c r="LUS54" s="163"/>
      <c r="LUT54" s="163"/>
      <c r="LUU54" s="163"/>
      <c r="LUV54" s="163"/>
      <c r="LUW54" s="163"/>
      <c r="LUX54" s="163"/>
      <c r="LUY54" s="163"/>
      <c r="LUZ54" s="163"/>
      <c r="LVA54" s="163"/>
      <c r="LVB54" s="163"/>
      <c r="LVC54" s="163"/>
      <c r="LVD54" s="163"/>
      <c r="LVE54" s="163"/>
      <c r="LVF54" s="163"/>
      <c r="LVG54" s="163"/>
      <c r="LVH54" s="163"/>
      <c r="LVI54" s="163"/>
      <c r="LVJ54" s="163"/>
      <c r="LVK54" s="163"/>
      <c r="LVL54" s="163"/>
      <c r="LVM54" s="163"/>
      <c r="LVN54" s="163"/>
      <c r="LVO54" s="163"/>
      <c r="LVP54" s="163"/>
      <c r="LVQ54" s="163"/>
      <c r="LVR54" s="163"/>
      <c r="LVS54" s="163"/>
      <c r="LVT54" s="163"/>
      <c r="LVU54" s="163"/>
      <c r="LVV54" s="163"/>
      <c r="LVW54" s="163"/>
      <c r="LVX54" s="163"/>
      <c r="LVY54" s="163"/>
      <c r="LVZ54" s="163"/>
      <c r="LWA54" s="163"/>
      <c r="LWB54" s="163"/>
      <c r="LWC54" s="163"/>
      <c r="LWD54" s="163"/>
      <c r="LWE54" s="163"/>
      <c r="LWF54" s="163"/>
      <c r="LWG54" s="163"/>
      <c r="LWH54" s="163"/>
      <c r="LWI54" s="163"/>
      <c r="LWJ54" s="163"/>
      <c r="LWK54" s="163"/>
      <c r="LWL54" s="163"/>
      <c r="LWM54" s="163"/>
      <c r="LWN54" s="163"/>
      <c r="LWO54" s="163"/>
      <c r="LWP54" s="163"/>
      <c r="LWQ54" s="163"/>
      <c r="LWR54" s="163"/>
      <c r="LWS54" s="163"/>
      <c r="LWT54" s="163"/>
      <c r="LWU54" s="163"/>
      <c r="LWV54" s="163"/>
      <c r="LWW54" s="163"/>
      <c r="LWX54" s="163"/>
      <c r="LWY54" s="163"/>
      <c r="LWZ54" s="163"/>
      <c r="LXA54" s="163"/>
      <c r="LXB54" s="163"/>
      <c r="LXC54" s="163"/>
      <c r="LXD54" s="163"/>
      <c r="LXE54" s="163"/>
      <c r="LXF54" s="163"/>
      <c r="LXG54" s="163"/>
      <c r="LXH54" s="163"/>
      <c r="LXI54" s="163"/>
      <c r="LXJ54" s="163"/>
      <c r="LXK54" s="163"/>
      <c r="LXL54" s="163"/>
      <c r="LXM54" s="163"/>
      <c r="LXN54" s="163"/>
      <c r="LXO54" s="163"/>
      <c r="LXP54" s="163"/>
      <c r="LXQ54" s="163"/>
      <c r="LXR54" s="163"/>
      <c r="LXS54" s="163"/>
      <c r="LXT54" s="163"/>
      <c r="LXU54" s="163"/>
      <c r="LXV54" s="163"/>
      <c r="LXW54" s="163"/>
      <c r="LXX54" s="163"/>
      <c r="LXY54" s="163"/>
      <c r="LXZ54" s="163"/>
      <c r="LYA54" s="163"/>
      <c r="LYB54" s="163"/>
      <c r="LYC54" s="163"/>
      <c r="LYD54" s="163"/>
      <c r="LYE54" s="163"/>
      <c r="LYF54" s="163"/>
      <c r="LYG54" s="163"/>
      <c r="LYH54" s="163"/>
      <c r="LYI54" s="163"/>
      <c r="LYJ54" s="163"/>
      <c r="LYK54" s="163"/>
      <c r="LYL54" s="163"/>
      <c r="LYM54" s="163"/>
      <c r="LYN54" s="163"/>
      <c r="LYO54" s="163"/>
      <c r="LYP54" s="163"/>
      <c r="LYQ54" s="163"/>
      <c r="LYR54" s="163"/>
      <c r="LYS54" s="163"/>
      <c r="LYT54" s="163"/>
      <c r="LYU54" s="163"/>
      <c r="LYV54" s="163"/>
      <c r="LYW54" s="163"/>
      <c r="LYX54" s="163"/>
      <c r="LYY54" s="163"/>
      <c r="LYZ54" s="163"/>
      <c r="LZA54" s="163"/>
      <c r="LZB54" s="163"/>
      <c r="LZC54" s="163"/>
      <c r="LZD54" s="163"/>
      <c r="LZE54" s="163"/>
      <c r="LZF54" s="163"/>
      <c r="LZG54" s="163"/>
      <c r="LZH54" s="163"/>
      <c r="LZI54" s="163"/>
      <c r="LZJ54" s="163"/>
      <c r="LZK54" s="163"/>
      <c r="LZL54" s="163"/>
      <c r="LZM54" s="163"/>
      <c r="LZN54" s="163"/>
      <c r="LZO54" s="163"/>
      <c r="LZP54" s="163"/>
      <c r="LZQ54" s="163"/>
      <c r="LZR54" s="163"/>
      <c r="LZS54" s="163"/>
      <c r="LZT54" s="163"/>
      <c r="LZU54" s="163"/>
      <c r="LZV54" s="163"/>
      <c r="LZW54" s="163"/>
      <c r="LZX54" s="163"/>
      <c r="LZY54" s="163"/>
      <c r="LZZ54" s="163"/>
      <c r="MAA54" s="163"/>
      <c r="MAB54" s="163"/>
      <c r="MAC54" s="163"/>
      <c r="MAD54" s="163"/>
      <c r="MAE54" s="163"/>
      <c r="MAF54" s="163"/>
      <c r="MAG54" s="163"/>
      <c r="MAH54" s="163"/>
      <c r="MAI54" s="163"/>
      <c r="MAJ54" s="163"/>
      <c r="MAK54" s="163"/>
      <c r="MAL54" s="163"/>
      <c r="MAM54" s="163"/>
      <c r="MAN54" s="163"/>
      <c r="MAO54" s="163"/>
      <c r="MAP54" s="163"/>
      <c r="MAQ54" s="163"/>
      <c r="MAR54" s="163"/>
      <c r="MAS54" s="163"/>
      <c r="MAT54" s="163"/>
      <c r="MAU54" s="163"/>
      <c r="MAV54" s="163"/>
      <c r="MAW54" s="163"/>
      <c r="MAX54" s="163"/>
      <c r="MAY54" s="163"/>
      <c r="MAZ54" s="163"/>
      <c r="MBA54" s="163"/>
      <c r="MBB54" s="163"/>
      <c r="MBC54" s="163"/>
      <c r="MBD54" s="163"/>
      <c r="MBE54" s="163"/>
      <c r="MBF54" s="163"/>
      <c r="MBG54" s="163"/>
      <c r="MBH54" s="163"/>
      <c r="MBI54" s="163"/>
      <c r="MBJ54" s="163"/>
      <c r="MBK54" s="163"/>
      <c r="MBL54" s="163"/>
      <c r="MBM54" s="163"/>
      <c r="MBN54" s="163"/>
      <c r="MBO54" s="163"/>
      <c r="MBP54" s="163"/>
      <c r="MBQ54" s="163"/>
      <c r="MBR54" s="163"/>
      <c r="MBS54" s="163"/>
      <c r="MBT54" s="163"/>
      <c r="MBU54" s="163"/>
      <c r="MBV54" s="163"/>
      <c r="MBW54" s="163"/>
      <c r="MBX54" s="163"/>
      <c r="MBY54" s="163"/>
      <c r="MBZ54" s="163"/>
      <c r="MCA54" s="163"/>
      <c r="MCB54" s="163"/>
      <c r="MCC54" s="163"/>
      <c r="MCD54" s="163"/>
      <c r="MCE54" s="163"/>
      <c r="MCF54" s="163"/>
      <c r="MCG54" s="163"/>
      <c r="MCH54" s="163"/>
      <c r="MCI54" s="163"/>
      <c r="MCJ54" s="163"/>
      <c r="MCK54" s="163"/>
      <c r="MCL54" s="163"/>
      <c r="MCM54" s="163"/>
      <c r="MCN54" s="163"/>
      <c r="MCO54" s="163"/>
      <c r="MCP54" s="163"/>
      <c r="MCQ54" s="163"/>
      <c r="MCR54" s="163"/>
      <c r="MCS54" s="163"/>
      <c r="MCT54" s="163"/>
      <c r="MCU54" s="163"/>
      <c r="MCV54" s="163"/>
      <c r="MCW54" s="163"/>
      <c r="MCX54" s="163"/>
      <c r="MCY54" s="163"/>
      <c r="MCZ54" s="163"/>
      <c r="MDA54" s="163"/>
      <c r="MDB54" s="163"/>
      <c r="MDC54" s="163"/>
      <c r="MDD54" s="163"/>
      <c r="MDE54" s="163"/>
      <c r="MDF54" s="163"/>
      <c r="MDG54" s="163"/>
      <c r="MDH54" s="163"/>
      <c r="MDI54" s="163"/>
      <c r="MDJ54" s="163"/>
      <c r="MDK54" s="163"/>
      <c r="MDL54" s="163"/>
      <c r="MDM54" s="163"/>
      <c r="MDN54" s="163"/>
      <c r="MDO54" s="163"/>
      <c r="MDP54" s="163"/>
      <c r="MDQ54" s="163"/>
      <c r="MDR54" s="163"/>
      <c r="MDS54" s="163"/>
      <c r="MDT54" s="163"/>
      <c r="MDU54" s="163"/>
      <c r="MDV54" s="163"/>
      <c r="MDW54" s="163"/>
      <c r="MDX54" s="163"/>
      <c r="MDY54" s="163"/>
      <c r="MDZ54" s="163"/>
      <c r="MEA54" s="163"/>
      <c r="MEB54" s="163"/>
      <c r="MEC54" s="163"/>
      <c r="MED54" s="163"/>
      <c r="MEE54" s="163"/>
      <c r="MEF54" s="163"/>
      <c r="MEG54" s="163"/>
      <c r="MEH54" s="163"/>
      <c r="MEI54" s="163"/>
      <c r="MEJ54" s="163"/>
      <c r="MEK54" s="163"/>
      <c r="MEL54" s="163"/>
      <c r="MEM54" s="163"/>
      <c r="MEN54" s="163"/>
      <c r="MEO54" s="163"/>
      <c r="MEP54" s="163"/>
      <c r="MEQ54" s="163"/>
      <c r="MER54" s="163"/>
      <c r="MES54" s="163"/>
      <c r="MET54" s="163"/>
      <c r="MEU54" s="163"/>
      <c r="MEV54" s="163"/>
      <c r="MEW54" s="163"/>
      <c r="MEX54" s="163"/>
      <c r="MEY54" s="163"/>
      <c r="MEZ54" s="163"/>
      <c r="MFA54" s="163"/>
      <c r="MFB54" s="163"/>
      <c r="MFC54" s="163"/>
      <c r="MFD54" s="163"/>
      <c r="MFE54" s="163"/>
      <c r="MFF54" s="163"/>
      <c r="MFG54" s="163"/>
      <c r="MFH54" s="163"/>
      <c r="MFI54" s="163"/>
      <c r="MFJ54" s="163"/>
      <c r="MFK54" s="163"/>
      <c r="MFL54" s="163"/>
      <c r="MFM54" s="163"/>
      <c r="MFN54" s="163"/>
      <c r="MFO54" s="163"/>
      <c r="MFP54" s="163"/>
      <c r="MFQ54" s="163"/>
      <c r="MFR54" s="163"/>
      <c r="MFS54" s="163"/>
      <c r="MFT54" s="163"/>
      <c r="MFU54" s="163"/>
      <c r="MFV54" s="163"/>
      <c r="MFW54" s="163"/>
      <c r="MFX54" s="163"/>
      <c r="MFY54" s="163"/>
      <c r="MFZ54" s="163"/>
      <c r="MGA54" s="163"/>
      <c r="MGB54" s="163"/>
      <c r="MGC54" s="163"/>
      <c r="MGD54" s="163"/>
      <c r="MGE54" s="163"/>
      <c r="MGF54" s="163"/>
      <c r="MGG54" s="163"/>
      <c r="MGH54" s="163"/>
      <c r="MGI54" s="163"/>
      <c r="MGJ54" s="163"/>
      <c r="MGK54" s="163"/>
      <c r="MGL54" s="163"/>
      <c r="MGM54" s="163"/>
      <c r="MGN54" s="163"/>
      <c r="MGO54" s="163"/>
      <c r="MGP54" s="163"/>
      <c r="MGQ54" s="163"/>
      <c r="MGR54" s="163"/>
      <c r="MGS54" s="163"/>
      <c r="MGT54" s="163"/>
      <c r="MGU54" s="163"/>
      <c r="MGV54" s="163"/>
      <c r="MGW54" s="163"/>
      <c r="MGX54" s="163"/>
      <c r="MGY54" s="163"/>
      <c r="MGZ54" s="163"/>
      <c r="MHA54" s="163"/>
      <c r="MHB54" s="163"/>
      <c r="MHC54" s="163"/>
      <c r="MHD54" s="163"/>
      <c r="MHE54" s="163"/>
      <c r="MHF54" s="163"/>
      <c r="MHG54" s="163"/>
      <c r="MHH54" s="163"/>
      <c r="MHI54" s="163"/>
      <c r="MHJ54" s="163"/>
      <c r="MHK54" s="163"/>
      <c r="MHL54" s="163"/>
      <c r="MHM54" s="163"/>
      <c r="MHN54" s="163"/>
      <c r="MHO54" s="163"/>
      <c r="MHP54" s="163"/>
      <c r="MHQ54" s="163"/>
      <c r="MHR54" s="163"/>
      <c r="MHS54" s="163"/>
      <c r="MHT54" s="163"/>
      <c r="MHU54" s="163"/>
      <c r="MHV54" s="163"/>
      <c r="MHW54" s="163"/>
      <c r="MHX54" s="163"/>
      <c r="MHY54" s="163"/>
      <c r="MHZ54" s="163"/>
      <c r="MIA54" s="163"/>
      <c r="MIB54" s="163"/>
      <c r="MIC54" s="163"/>
      <c r="MID54" s="163"/>
      <c r="MIE54" s="163"/>
      <c r="MIF54" s="163"/>
      <c r="MIG54" s="163"/>
      <c r="MIH54" s="163"/>
      <c r="MII54" s="163"/>
      <c r="MIJ54" s="163"/>
      <c r="MIK54" s="163"/>
      <c r="MIL54" s="163"/>
      <c r="MIM54" s="163"/>
      <c r="MIN54" s="163"/>
      <c r="MIO54" s="163"/>
      <c r="MIP54" s="163"/>
      <c r="MIQ54" s="163"/>
      <c r="MIR54" s="163"/>
      <c r="MIS54" s="163"/>
      <c r="MIT54" s="163"/>
      <c r="MIU54" s="163"/>
      <c r="MIV54" s="163"/>
      <c r="MIW54" s="163"/>
      <c r="MIX54" s="163"/>
      <c r="MIY54" s="163"/>
      <c r="MIZ54" s="163"/>
      <c r="MJA54" s="163"/>
      <c r="MJB54" s="163"/>
      <c r="MJC54" s="163"/>
      <c r="MJD54" s="163"/>
      <c r="MJE54" s="163"/>
      <c r="MJF54" s="163"/>
      <c r="MJG54" s="163"/>
      <c r="MJH54" s="163"/>
      <c r="MJI54" s="163"/>
      <c r="MJJ54" s="163"/>
      <c r="MJK54" s="163"/>
      <c r="MJL54" s="163"/>
      <c r="MJM54" s="163"/>
      <c r="MJN54" s="163"/>
      <c r="MJO54" s="163"/>
      <c r="MJP54" s="163"/>
      <c r="MJQ54" s="163"/>
      <c r="MJR54" s="163"/>
      <c r="MJS54" s="163"/>
      <c r="MJT54" s="163"/>
      <c r="MJU54" s="163"/>
      <c r="MJV54" s="163"/>
      <c r="MJW54" s="163"/>
      <c r="MJX54" s="163"/>
      <c r="MJY54" s="163"/>
      <c r="MJZ54" s="163"/>
      <c r="MKA54" s="163"/>
      <c r="MKB54" s="163"/>
      <c r="MKC54" s="163"/>
      <c r="MKD54" s="163"/>
      <c r="MKE54" s="163"/>
      <c r="MKF54" s="163"/>
      <c r="MKG54" s="163"/>
      <c r="MKH54" s="163"/>
      <c r="MKI54" s="163"/>
      <c r="MKJ54" s="163"/>
      <c r="MKK54" s="163"/>
      <c r="MKL54" s="163"/>
      <c r="MKM54" s="163"/>
      <c r="MKN54" s="163"/>
      <c r="MKO54" s="163"/>
      <c r="MKP54" s="163"/>
      <c r="MKQ54" s="163"/>
      <c r="MKR54" s="163"/>
      <c r="MKS54" s="163"/>
      <c r="MKT54" s="163"/>
      <c r="MKU54" s="163"/>
      <c r="MKV54" s="163"/>
      <c r="MKW54" s="163"/>
      <c r="MKX54" s="163"/>
      <c r="MKY54" s="163"/>
      <c r="MKZ54" s="163"/>
      <c r="MLA54" s="163"/>
      <c r="MLB54" s="163"/>
      <c r="MLC54" s="163"/>
      <c r="MLD54" s="163"/>
      <c r="MLE54" s="163"/>
      <c r="MLF54" s="163"/>
      <c r="MLG54" s="163"/>
      <c r="MLH54" s="163"/>
      <c r="MLI54" s="163"/>
      <c r="MLJ54" s="163"/>
      <c r="MLK54" s="163"/>
      <c r="MLL54" s="163"/>
      <c r="MLM54" s="163"/>
      <c r="MLN54" s="163"/>
      <c r="MLO54" s="163"/>
      <c r="MLP54" s="163"/>
      <c r="MLQ54" s="163"/>
      <c r="MLR54" s="163"/>
      <c r="MLS54" s="163"/>
      <c r="MLT54" s="163"/>
      <c r="MLU54" s="163"/>
      <c r="MLV54" s="163"/>
      <c r="MLW54" s="163"/>
      <c r="MLX54" s="163"/>
      <c r="MLY54" s="163"/>
      <c r="MLZ54" s="163"/>
      <c r="MMA54" s="163"/>
      <c r="MMB54" s="163"/>
      <c r="MMC54" s="163"/>
      <c r="MMD54" s="163"/>
      <c r="MME54" s="163"/>
      <c r="MMF54" s="163"/>
      <c r="MMG54" s="163"/>
      <c r="MMH54" s="163"/>
      <c r="MMI54" s="163"/>
      <c r="MMJ54" s="163"/>
      <c r="MMK54" s="163"/>
      <c r="MML54" s="163"/>
      <c r="MMM54" s="163"/>
      <c r="MMN54" s="163"/>
      <c r="MMO54" s="163"/>
      <c r="MMP54" s="163"/>
      <c r="MMQ54" s="163"/>
      <c r="MMR54" s="163"/>
      <c r="MMS54" s="163"/>
      <c r="MMT54" s="163"/>
      <c r="MMU54" s="163"/>
      <c r="MMV54" s="163"/>
      <c r="MMW54" s="163"/>
      <c r="MMX54" s="163"/>
      <c r="MMY54" s="163"/>
      <c r="MMZ54" s="163"/>
      <c r="MNA54" s="163"/>
      <c r="MNB54" s="163"/>
      <c r="MNC54" s="163"/>
      <c r="MND54" s="163"/>
      <c r="MNE54" s="163"/>
      <c r="MNF54" s="163"/>
      <c r="MNG54" s="163"/>
      <c r="MNH54" s="163"/>
      <c r="MNI54" s="163"/>
      <c r="MNJ54" s="163"/>
      <c r="MNK54" s="163"/>
      <c r="MNL54" s="163"/>
      <c r="MNM54" s="163"/>
      <c r="MNN54" s="163"/>
      <c r="MNO54" s="163"/>
      <c r="MNP54" s="163"/>
      <c r="MNQ54" s="163"/>
      <c r="MNR54" s="163"/>
      <c r="MNS54" s="163"/>
      <c r="MNT54" s="163"/>
      <c r="MNU54" s="163"/>
      <c r="MNV54" s="163"/>
      <c r="MNW54" s="163"/>
      <c r="MNX54" s="163"/>
      <c r="MNY54" s="163"/>
      <c r="MNZ54" s="163"/>
      <c r="MOA54" s="163"/>
      <c r="MOB54" s="163"/>
      <c r="MOC54" s="163"/>
      <c r="MOD54" s="163"/>
      <c r="MOE54" s="163"/>
      <c r="MOF54" s="163"/>
      <c r="MOG54" s="163"/>
      <c r="MOH54" s="163"/>
      <c r="MOI54" s="163"/>
      <c r="MOJ54" s="163"/>
      <c r="MOK54" s="163"/>
      <c r="MOL54" s="163"/>
      <c r="MOM54" s="163"/>
      <c r="MON54" s="163"/>
      <c r="MOO54" s="163"/>
      <c r="MOP54" s="163"/>
      <c r="MOQ54" s="163"/>
      <c r="MOR54" s="163"/>
      <c r="MOS54" s="163"/>
      <c r="MOT54" s="163"/>
      <c r="MOU54" s="163"/>
      <c r="MOV54" s="163"/>
      <c r="MOW54" s="163"/>
      <c r="MOX54" s="163"/>
      <c r="MOY54" s="163"/>
      <c r="MOZ54" s="163"/>
      <c r="MPA54" s="163"/>
      <c r="MPB54" s="163"/>
      <c r="MPC54" s="163"/>
      <c r="MPD54" s="163"/>
      <c r="MPE54" s="163"/>
      <c r="MPF54" s="163"/>
      <c r="MPG54" s="163"/>
      <c r="MPH54" s="163"/>
      <c r="MPI54" s="163"/>
      <c r="MPJ54" s="163"/>
      <c r="MPK54" s="163"/>
      <c r="MPL54" s="163"/>
      <c r="MPM54" s="163"/>
      <c r="MPN54" s="163"/>
      <c r="MPO54" s="163"/>
      <c r="MPP54" s="163"/>
      <c r="MPQ54" s="163"/>
      <c r="MPR54" s="163"/>
      <c r="MPS54" s="163"/>
      <c r="MPT54" s="163"/>
      <c r="MPU54" s="163"/>
      <c r="MPV54" s="163"/>
      <c r="MPW54" s="163"/>
      <c r="MPX54" s="163"/>
      <c r="MPY54" s="163"/>
      <c r="MPZ54" s="163"/>
      <c r="MQA54" s="163"/>
      <c r="MQB54" s="163"/>
      <c r="MQC54" s="163"/>
      <c r="MQD54" s="163"/>
      <c r="MQE54" s="163"/>
      <c r="MQF54" s="163"/>
      <c r="MQG54" s="163"/>
      <c r="MQH54" s="163"/>
      <c r="MQI54" s="163"/>
      <c r="MQJ54" s="163"/>
      <c r="MQK54" s="163"/>
      <c r="MQL54" s="163"/>
      <c r="MQM54" s="163"/>
      <c r="MQN54" s="163"/>
      <c r="MQO54" s="163"/>
      <c r="MQP54" s="163"/>
      <c r="MQQ54" s="163"/>
      <c r="MQR54" s="163"/>
      <c r="MQS54" s="163"/>
      <c r="MQT54" s="163"/>
      <c r="MQU54" s="163"/>
      <c r="MQV54" s="163"/>
      <c r="MQW54" s="163"/>
      <c r="MQX54" s="163"/>
      <c r="MQY54" s="163"/>
      <c r="MQZ54" s="163"/>
      <c r="MRA54" s="163"/>
      <c r="MRB54" s="163"/>
      <c r="MRC54" s="163"/>
      <c r="MRD54" s="163"/>
      <c r="MRE54" s="163"/>
      <c r="MRF54" s="163"/>
      <c r="MRG54" s="163"/>
      <c r="MRH54" s="163"/>
      <c r="MRI54" s="163"/>
      <c r="MRJ54" s="163"/>
      <c r="MRK54" s="163"/>
      <c r="MRL54" s="163"/>
      <c r="MRM54" s="163"/>
      <c r="MRN54" s="163"/>
      <c r="MRO54" s="163"/>
      <c r="MRP54" s="163"/>
      <c r="MRQ54" s="163"/>
      <c r="MRR54" s="163"/>
      <c r="MRS54" s="163"/>
      <c r="MRT54" s="163"/>
      <c r="MRU54" s="163"/>
      <c r="MRV54" s="163"/>
      <c r="MRW54" s="163"/>
      <c r="MRX54" s="163"/>
      <c r="MRY54" s="163"/>
      <c r="MRZ54" s="163"/>
      <c r="MSA54" s="163"/>
      <c r="MSB54" s="163"/>
      <c r="MSC54" s="163"/>
      <c r="MSD54" s="163"/>
      <c r="MSE54" s="163"/>
      <c r="MSF54" s="163"/>
      <c r="MSG54" s="163"/>
      <c r="MSH54" s="163"/>
      <c r="MSI54" s="163"/>
      <c r="MSJ54" s="163"/>
      <c r="MSK54" s="163"/>
      <c r="MSL54" s="163"/>
      <c r="MSM54" s="163"/>
      <c r="MSN54" s="163"/>
      <c r="MSO54" s="163"/>
      <c r="MSP54" s="163"/>
      <c r="MSQ54" s="163"/>
      <c r="MSR54" s="163"/>
      <c r="MSS54" s="163"/>
      <c r="MST54" s="163"/>
      <c r="MSU54" s="163"/>
      <c r="MSV54" s="163"/>
      <c r="MSW54" s="163"/>
      <c r="MSX54" s="163"/>
      <c r="MSY54" s="163"/>
      <c r="MSZ54" s="163"/>
      <c r="MTA54" s="163"/>
      <c r="MTB54" s="163"/>
      <c r="MTC54" s="163"/>
      <c r="MTD54" s="163"/>
      <c r="MTE54" s="163"/>
      <c r="MTF54" s="163"/>
      <c r="MTG54" s="163"/>
      <c r="MTH54" s="163"/>
      <c r="MTI54" s="163"/>
      <c r="MTJ54" s="163"/>
      <c r="MTK54" s="163"/>
      <c r="MTL54" s="163"/>
      <c r="MTM54" s="163"/>
      <c r="MTN54" s="163"/>
      <c r="MTO54" s="163"/>
      <c r="MTP54" s="163"/>
      <c r="MTQ54" s="163"/>
      <c r="MTR54" s="163"/>
      <c r="MTS54" s="163"/>
      <c r="MTT54" s="163"/>
      <c r="MTU54" s="163"/>
      <c r="MTV54" s="163"/>
      <c r="MTW54" s="163"/>
      <c r="MTX54" s="163"/>
      <c r="MTY54" s="163"/>
      <c r="MTZ54" s="163"/>
      <c r="MUA54" s="163"/>
      <c r="MUB54" s="163"/>
      <c r="MUC54" s="163"/>
      <c r="MUD54" s="163"/>
      <c r="MUE54" s="163"/>
      <c r="MUF54" s="163"/>
      <c r="MUG54" s="163"/>
      <c r="MUH54" s="163"/>
      <c r="MUI54" s="163"/>
      <c r="MUJ54" s="163"/>
      <c r="MUK54" s="163"/>
      <c r="MUL54" s="163"/>
      <c r="MUM54" s="163"/>
      <c r="MUN54" s="163"/>
      <c r="MUO54" s="163"/>
      <c r="MUP54" s="163"/>
      <c r="MUQ54" s="163"/>
      <c r="MUR54" s="163"/>
      <c r="MUS54" s="163"/>
      <c r="MUT54" s="163"/>
      <c r="MUU54" s="163"/>
      <c r="MUV54" s="163"/>
      <c r="MUW54" s="163"/>
      <c r="MUX54" s="163"/>
      <c r="MUY54" s="163"/>
      <c r="MUZ54" s="163"/>
      <c r="MVA54" s="163"/>
      <c r="MVB54" s="163"/>
      <c r="MVC54" s="163"/>
      <c r="MVD54" s="163"/>
      <c r="MVE54" s="163"/>
      <c r="MVF54" s="163"/>
      <c r="MVG54" s="163"/>
      <c r="MVH54" s="163"/>
      <c r="MVI54" s="163"/>
      <c r="MVJ54" s="163"/>
      <c r="MVK54" s="163"/>
      <c r="MVL54" s="163"/>
      <c r="MVM54" s="163"/>
      <c r="MVN54" s="163"/>
      <c r="MVO54" s="163"/>
      <c r="MVP54" s="163"/>
      <c r="MVQ54" s="163"/>
      <c r="MVR54" s="163"/>
      <c r="MVS54" s="163"/>
      <c r="MVT54" s="163"/>
      <c r="MVU54" s="163"/>
      <c r="MVV54" s="163"/>
      <c r="MVW54" s="163"/>
      <c r="MVX54" s="163"/>
      <c r="MVY54" s="163"/>
      <c r="MVZ54" s="163"/>
      <c r="MWA54" s="163"/>
      <c r="MWB54" s="163"/>
      <c r="MWC54" s="163"/>
      <c r="MWD54" s="163"/>
      <c r="MWE54" s="163"/>
      <c r="MWF54" s="163"/>
      <c r="MWG54" s="163"/>
      <c r="MWH54" s="163"/>
      <c r="MWI54" s="163"/>
      <c r="MWJ54" s="163"/>
      <c r="MWK54" s="163"/>
      <c r="MWL54" s="163"/>
      <c r="MWM54" s="163"/>
      <c r="MWN54" s="163"/>
      <c r="MWO54" s="163"/>
      <c r="MWP54" s="163"/>
      <c r="MWQ54" s="163"/>
      <c r="MWR54" s="163"/>
      <c r="MWS54" s="163"/>
      <c r="MWT54" s="163"/>
      <c r="MWU54" s="163"/>
      <c r="MWV54" s="163"/>
      <c r="MWW54" s="163"/>
      <c r="MWX54" s="163"/>
      <c r="MWY54" s="163"/>
      <c r="MWZ54" s="163"/>
      <c r="MXA54" s="163"/>
      <c r="MXB54" s="163"/>
      <c r="MXC54" s="163"/>
      <c r="MXD54" s="163"/>
      <c r="MXE54" s="163"/>
      <c r="MXF54" s="163"/>
      <c r="MXG54" s="163"/>
      <c r="MXH54" s="163"/>
      <c r="MXI54" s="163"/>
      <c r="MXJ54" s="163"/>
      <c r="MXK54" s="163"/>
      <c r="MXL54" s="163"/>
      <c r="MXM54" s="163"/>
      <c r="MXN54" s="163"/>
      <c r="MXO54" s="163"/>
      <c r="MXP54" s="163"/>
      <c r="MXQ54" s="163"/>
      <c r="MXR54" s="163"/>
      <c r="MXS54" s="163"/>
      <c r="MXT54" s="163"/>
      <c r="MXU54" s="163"/>
      <c r="MXV54" s="163"/>
      <c r="MXW54" s="163"/>
      <c r="MXX54" s="163"/>
      <c r="MXY54" s="163"/>
      <c r="MXZ54" s="163"/>
      <c r="MYA54" s="163"/>
      <c r="MYB54" s="163"/>
      <c r="MYC54" s="163"/>
      <c r="MYD54" s="163"/>
      <c r="MYE54" s="163"/>
      <c r="MYF54" s="163"/>
      <c r="MYG54" s="163"/>
      <c r="MYH54" s="163"/>
      <c r="MYI54" s="163"/>
      <c r="MYJ54" s="163"/>
      <c r="MYK54" s="163"/>
      <c r="MYL54" s="163"/>
      <c r="MYM54" s="163"/>
      <c r="MYN54" s="163"/>
      <c r="MYO54" s="163"/>
      <c r="MYP54" s="163"/>
      <c r="MYQ54" s="163"/>
      <c r="MYR54" s="163"/>
      <c r="MYS54" s="163"/>
      <c r="MYT54" s="163"/>
      <c r="MYU54" s="163"/>
      <c r="MYV54" s="163"/>
      <c r="MYW54" s="163"/>
      <c r="MYX54" s="163"/>
      <c r="MYY54" s="163"/>
      <c r="MYZ54" s="163"/>
      <c r="MZA54" s="163"/>
      <c r="MZB54" s="163"/>
      <c r="MZC54" s="163"/>
      <c r="MZD54" s="163"/>
      <c r="MZE54" s="163"/>
      <c r="MZF54" s="163"/>
      <c r="MZG54" s="163"/>
      <c r="MZH54" s="163"/>
      <c r="MZI54" s="163"/>
      <c r="MZJ54" s="163"/>
      <c r="MZK54" s="163"/>
      <c r="MZL54" s="163"/>
      <c r="MZM54" s="163"/>
      <c r="MZN54" s="163"/>
      <c r="MZO54" s="163"/>
      <c r="MZP54" s="163"/>
      <c r="MZQ54" s="163"/>
      <c r="MZR54" s="163"/>
      <c r="MZS54" s="163"/>
      <c r="MZT54" s="163"/>
      <c r="MZU54" s="163"/>
      <c r="MZV54" s="163"/>
      <c r="MZW54" s="163"/>
      <c r="MZX54" s="163"/>
      <c r="MZY54" s="163"/>
      <c r="MZZ54" s="163"/>
      <c r="NAA54" s="163"/>
      <c r="NAB54" s="163"/>
      <c r="NAC54" s="163"/>
      <c r="NAD54" s="163"/>
      <c r="NAE54" s="163"/>
      <c r="NAF54" s="163"/>
      <c r="NAG54" s="163"/>
      <c r="NAH54" s="163"/>
      <c r="NAI54" s="163"/>
      <c r="NAJ54" s="163"/>
      <c r="NAK54" s="163"/>
      <c r="NAL54" s="163"/>
      <c r="NAM54" s="163"/>
      <c r="NAN54" s="163"/>
      <c r="NAO54" s="163"/>
      <c r="NAP54" s="163"/>
      <c r="NAQ54" s="163"/>
      <c r="NAR54" s="163"/>
      <c r="NAS54" s="163"/>
      <c r="NAT54" s="163"/>
      <c r="NAU54" s="163"/>
      <c r="NAV54" s="163"/>
      <c r="NAW54" s="163"/>
      <c r="NAX54" s="163"/>
      <c r="NAY54" s="163"/>
      <c r="NAZ54" s="163"/>
      <c r="NBA54" s="163"/>
      <c r="NBB54" s="163"/>
      <c r="NBC54" s="163"/>
      <c r="NBD54" s="163"/>
      <c r="NBE54" s="163"/>
      <c r="NBF54" s="163"/>
      <c r="NBG54" s="163"/>
      <c r="NBH54" s="163"/>
      <c r="NBI54" s="163"/>
      <c r="NBJ54" s="163"/>
      <c r="NBK54" s="163"/>
      <c r="NBL54" s="163"/>
      <c r="NBM54" s="163"/>
      <c r="NBN54" s="163"/>
      <c r="NBO54" s="163"/>
      <c r="NBP54" s="163"/>
      <c r="NBQ54" s="163"/>
      <c r="NBR54" s="163"/>
      <c r="NBS54" s="163"/>
      <c r="NBT54" s="163"/>
      <c r="NBU54" s="163"/>
      <c r="NBV54" s="163"/>
      <c r="NBW54" s="163"/>
      <c r="NBX54" s="163"/>
      <c r="NBY54" s="163"/>
      <c r="NBZ54" s="163"/>
      <c r="NCA54" s="163"/>
      <c r="NCB54" s="163"/>
      <c r="NCC54" s="163"/>
      <c r="NCD54" s="163"/>
      <c r="NCE54" s="163"/>
      <c r="NCF54" s="163"/>
      <c r="NCG54" s="163"/>
      <c r="NCH54" s="163"/>
      <c r="NCI54" s="163"/>
      <c r="NCJ54" s="163"/>
      <c r="NCK54" s="163"/>
      <c r="NCL54" s="163"/>
      <c r="NCM54" s="163"/>
      <c r="NCN54" s="163"/>
      <c r="NCO54" s="163"/>
      <c r="NCP54" s="163"/>
      <c r="NCQ54" s="163"/>
      <c r="NCR54" s="163"/>
      <c r="NCS54" s="163"/>
      <c r="NCT54" s="163"/>
      <c r="NCU54" s="163"/>
      <c r="NCV54" s="163"/>
      <c r="NCW54" s="163"/>
      <c r="NCX54" s="163"/>
      <c r="NCY54" s="163"/>
      <c r="NCZ54" s="163"/>
      <c r="NDA54" s="163"/>
      <c r="NDB54" s="163"/>
      <c r="NDC54" s="163"/>
      <c r="NDD54" s="163"/>
      <c r="NDE54" s="163"/>
      <c r="NDF54" s="163"/>
      <c r="NDG54" s="163"/>
      <c r="NDH54" s="163"/>
      <c r="NDI54" s="163"/>
      <c r="NDJ54" s="163"/>
      <c r="NDK54" s="163"/>
      <c r="NDL54" s="163"/>
      <c r="NDM54" s="163"/>
      <c r="NDN54" s="163"/>
      <c r="NDO54" s="163"/>
      <c r="NDP54" s="163"/>
      <c r="NDQ54" s="163"/>
      <c r="NDR54" s="163"/>
      <c r="NDS54" s="163"/>
      <c r="NDT54" s="163"/>
      <c r="NDU54" s="163"/>
      <c r="NDV54" s="163"/>
      <c r="NDW54" s="163"/>
      <c r="NDX54" s="163"/>
      <c r="NDY54" s="163"/>
      <c r="NDZ54" s="163"/>
      <c r="NEA54" s="163"/>
      <c r="NEB54" s="163"/>
      <c r="NEC54" s="163"/>
      <c r="NED54" s="163"/>
      <c r="NEE54" s="163"/>
      <c r="NEF54" s="163"/>
      <c r="NEG54" s="163"/>
      <c r="NEH54" s="163"/>
      <c r="NEI54" s="163"/>
      <c r="NEJ54" s="163"/>
      <c r="NEK54" s="163"/>
      <c r="NEL54" s="163"/>
      <c r="NEM54" s="163"/>
      <c r="NEN54" s="163"/>
      <c r="NEO54" s="163"/>
      <c r="NEP54" s="163"/>
      <c r="NEQ54" s="163"/>
      <c r="NER54" s="163"/>
      <c r="NES54" s="163"/>
      <c r="NET54" s="163"/>
      <c r="NEU54" s="163"/>
      <c r="NEV54" s="163"/>
      <c r="NEW54" s="163"/>
      <c r="NEX54" s="163"/>
      <c r="NEY54" s="163"/>
      <c r="NEZ54" s="163"/>
      <c r="NFA54" s="163"/>
      <c r="NFB54" s="163"/>
      <c r="NFC54" s="163"/>
      <c r="NFD54" s="163"/>
      <c r="NFE54" s="163"/>
      <c r="NFF54" s="163"/>
      <c r="NFG54" s="163"/>
      <c r="NFH54" s="163"/>
      <c r="NFI54" s="163"/>
      <c r="NFJ54" s="163"/>
      <c r="NFK54" s="163"/>
      <c r="NFL54" s="163"/>
      <c r="NFM54" s="163"/>
      <c r="NFN54" s="163"/>
      <c r="NFO54" s="163"/>
      <c r="NFP54" s="163"/>
      <c r="NFQ54" s="163"/>
      <c r="NFR54" s="163"/>
      <c r="NFS54" s="163"/>
      <c r="NFT54" s="163"/>
      <c r="NFU54" s="163"/>
      <c r="NFV54" s="163"/>
      <c r="NFW54" s="163"/>
      <c r="NFX54" s="163"/>
      <c r="NFY54" s="163"/>
      <c r="NFZ54" s="163"/>
      <c r="NGA54" s="163"/>
      <c r="NGB54" s="163"/>
      <c r="NGC54" s="163"/>
      <c r="NGD54" s="163"/>
      <c r="NGE54" s="163"/>
      <c r="NGF54" s="163"/>
      <c r="NGG54" s="163"/>
      <c r="NGH54" s="163"/>
      <c r="NGI54" s="163"/>
      <c r="NGJ54" s="163"/>
      <c r="NGK54" s="163"/>
      <c r="NGL54" s="163"/>
      <c r="NGM54" s="163"/>
      <c r="NGN54" s="163"/>
      <c r="NGO54" s="163"/>
      <c r="NGP54" s="163"/>
      <c r="NGQ54" s="163"/>
      <c r="NGR54" s="163"/>
      <c r="NGS54" s="163"/>
      <c r="NGT54" s="163"/>
      <c r="NGU54" s="163"/>
      <c r="NGV54" s="163"/>
      <c r="NGW54" s="163"/>
      <c r="NGX54" s="163"/>
      <c r="NGY54" s="163"/>
      <c r="NGZ54" s="163"/>
      <c r="NHA54" s="163"/>
      <c r="NHB54" s="163"/>
      <c r="NHC54" s="163"/>
      <c r="NHD54" s="163"/>
      <c r="NHE54" s="163"/>
      <c r="NHF54" s="163"/>
      <c r="NHG54" s="163"/>
      <c r="NHH54" s="163"/>
      <c r="NHI54" s="163"/>
      <c r="NHJ54" s="163"/>
      <c r="NHK54" s="163"/>
      <c r="NHL54" s="163"/>
      <c r="NHM54" s="163"/>
      <c r="NHN54" s="163"/>
      <c r="NHO54" s="163"/>
      <c r="NHP54" s="163"/>
      <c r="NHQ54" s="163"/>
      <c r="NHR54" s="163"/>
      <c r="NHS54" s="163"/>
      <c r="NHT54" s="163"/>
      <c r="NHU54" s="163"/>
      <c r="NHV54" s="163"/>
      <c r="NHW54" s="163"/>
      <c r="NHX54" s="163"/>
      <c r="NHY54" s="163"/>
      <c r="NHZ54" s="163"/>
      <c r="NIA54" s="163"/>
      <c r="NIB54" s="163"/>
      <c r="NIC54" s="163"/>
      <c r="NID54" s="163"/>
      <c r="NIE54" s="163"/>
      <c r="NIF54" s="163"/>
      <c r="NIG54" s="163"/>
      <c r="NIH54" s="163"/>
      <c r="NII54" s="163"/>
      <c r="NIJ54" s="163"/>
      <c r="NIK54" s="163"/>
      <c r="NIL54" s="163"/>
      <c r="NIM54" s="163"/>
      <c r="NIN54" s="163"/>
      <c r="NIO54" s="163"/>
      <c r="NIP54" s="163"/>
      <c r="NIQ54" s="163"/>
      <c r="NIR54" s="163"/>
      <c r="NIS54" s="163"/>
      <c r="NIT54" s="163"/>
      <c r="NIU54" s="163"/>
      <c r="NIV54" s="163"/>
      <c r="NIW54" s="163"/>
      <c r="NIX54" s="163"/>
      <c r="NIY54" s="163"/>
      <c r="NIZ54" s="163"/>
      <c r="NJA54" s="163"/>
      <c r="NJB54" s="163"/>
      <c r="NJC54" s="163"/>
      <c r="NJD54" s="163"/>
      <c r="NJE54" s="163"/>
      <c r="NJF54" s="163"/>
      <c r="NJG54" s="163"/>
      <c r="NJH54" s="163"/>
      <c r="NJI54" s="163"/>
      <c r="NJJ54" s="163"/>
      <c r="NJK54" s="163"/>
      <c r="NJL54" s="163"/>
      <c r="NJM54" s="163"/>
      <c r="NJN54" s="163"/>
      <c r="NJO54" s="163"/>
      <c r="NJP54" s="163"/>
      <c r="NJQ54" s="163"/>
      <c r="NJR54" s="163"/>
      <c r="NJS54" s="163"/>
      <c r="NJT54" s="163"/>
      <c r="NJU54" s="163"/>
      <c r="NJV54" s="163"/>
      <c r="NJW54" s="163"/>
      <c r="NJX54" s="163"/>
      <c r="NJY54" s="163"/>
      <c r="NJZ54" s="163"/>
      <c r="NKA54" s="163"/>
      <c r="NKB54" s="163"/>
      <c r="NKC54" s="163"/>
      <c r="NKD54" s="163"/>
      <c r="NKE54" s="163"/>
      <c r="NKF54" s="163"/>
      <c r="NKG54" s="163"/>
      <c r="NKH54" s="163"/>
      <c r="NKI54" s="163"/>
      <c r="NKJ54" s="163"/>
      <c r="NKK54" s="163"/>
      <c r="NKL54" s="163"/>
      <c r="NKM54" s="163"/>
      <c r="NKN54" s="163"/>
      <c r="NKO54" s="163"/>
      <c r="NKP54" s="163"/>
      <c r="NKQ54" s="163"/>
      <c r="NKR54" s="163"/>
      <c r="NKS54" s="163"/>
      <c r="NKT54" s="163"/>
      <c r="NKU54" s="163"/>
      <c r="NKV54" s="163"/>
      <c r="NKW54" s="163"/>
      <c r="NKX54" s="163"/>
      <c r="NKY54" s="163"/>
      <c r="NKZ54" s="163"/>
      <c r="NLA54" s="163"/>
      <c r="NLB54" s="163"/>
      <c r="NLC54" s="163"/>
      <c r="NLD54" s="163"/>
      <c r="NLE54" s="163"/>
      <c r="NLF54" s="163"/>
      <c r="NLG54" s="163"/>
      <c r="NLH54" s="163"/>
      <c r="NLI54" s="163"/>
      <c r="NLJ54" s="163"/>
      <c r="NLK54" s="163"/>
      <c r="NLL54" s="163"/>
      <c r="NLM54" s="163"/>
      <c r="NLN54" s="163"/>
      <c r="NLO54" s="163"/>
      <c r="NLP54" s="163"/>
      <c r="NLQ54" s="163"/>
      <c r="NLR54" s="163"/>
      <c r="NLS54" s="163"/>
      <c r="NLT54" s="163"/>
      <c r="NLU54" s="163"/>
      <c r="NLV54" s="163"/>
      <c r="NLW54" s="163"/>
      <c r="NLX54" s="163"/>
      <c r="NLY54" s="163"/>
      <c r="NLZ54" s="163"/>
      <c r="NMA54" s="163"/>
      <c r="NMB54" s="163"/>
      <c r="NMC54" s="163"/>
      <c r="NMD54" s="163"/>
      <c r="NME54" s="163"/>
      <c r="NMF54" s="163"/>
      <c r="NMG54" s="163"/>
      <c r="NMH54" s="163"/>
      <c r="NMI54" s="163"/>
      <c r="NMJ54" s="163"/>
      <c r="NMK54" s="163"/>
      <c r="NML54" s="163"/>
      <c r="NMM54" s="163"/>
      <c r="NMN54" s="163"/>
      <c r="NMO54" s="163"/>
      <c r="NMP54" s="163"/>
      <c r="NMQ54" s="163"/>
      <c r="NMR54" s="163"/>
      <c r="NMS54" s="163"/>
      <c r="NMT54" s="163"/>
      <c r="NMU54" s="163"/>
      <c r="NMV54" s="163"/>
      <c r="NMW54" s="163"/>
      <c r="NMX54" s="163"/>
      <c r="NMY54" s="163"/>
      <c r="NMZ54" s="163"/>
      <c r="NNA54" s="163"/>
      <c r="NNB54" s="163"/>
      <c r="NNC54" s="163"/>
      <c r="NND54" s="163"/>
      <c r="NNE54" s="163"/>
      <c r="NNF54" s="163"/>
      <c r="NNG54" s="163"/>
      <c r="NNH54" s="163"/>
      <c r="NNI54" s="163"/>
      <c r="NNJ54" s="163"/>
      <c r="NNK54" s="163"/>
      <c r="NNL54" s="163"/>
      <c r="NNM54" s="163"/>
      <c r="NNN54" s="163"/>
      <c r="NNO54" s="163"/>
      <c r="NNP54" s="163"/>
      <c r="NNQ54" s="163"/>
      <c r="NNR54" s="163"/>
      <c r="NNS54" s="163"/>
      <c r="NNT54" s="163"/>
      <c r="NNU54" s="163"/>
      <c r="NNV54" s="163"/>
      <c r="NNW54" s="163"/>
      <c r="NNX54" s="163"/>
      <c r="NNY54" s="163"/>
      <c r="NNZ54" s="163"/>
      <c r="NOA54" s="163"/>
      <c r="NOB54" s="163"/>
      <c r="NOC54" s="163"/>
      <c r="NOD54" s="163"/>
      <c r="NOE54" s="163"/>
      <c r="NOF54" s="163"/>
      <c r="NOG54" s="163"/>
      <c r="NOH54" s="163"/>
      <c r="NOI54" s="163"/>
      <c r="NOJ54" s="163"/>
      <c r="NOK54" s="163"/>
      <c r="NOL54" s="163"/>
      <c r="NOM54" s="163"/>
      <c r="NON54" s="163"/>
      <c r="NOO54" s="163"/>
      <c r="NOP54" s="163"/>
      <c r="NOQ54" s="163"/>
      <c r="NOR54" s="163"/>
      <c r="NOS54" s="163"/>
      <c r="NOT54" s="163"/>
      <c r="NOU54" s="163"/>
      <c r="NOV54" s="163"/>
      <c r="NOW54" s="163"/>
      <c r="NOX54" s="163"/>
      <c r="NOY54" s="163"/>
      <c r="NOZ54" s="163"/>
      <c r="NPA54" s="163"/>
      <c r="NPB54" s="163"/>
      <c r="NPC54" s="163"/>
      <c r="NPD54" s="163"/>
      <c r="NPE54" s="163"/>
      <c r="NPF54" s="163"/>
      <c r="NPG54" s="163"/>
      <c r="NPH54" s="163"/>
      <c r="NPI54" s="163"/>
      <c r="NPJ54" s="163"/>
      <c r="NPK54" s="163"/>
      <c r="NPL54" s="163"/>
      <c r="NPM54" s="163"/>
      <c r="NPN54" s="163"/>
      <c r="NPO54" s="163"/>
      <c r="NPP54" s="163"/>
      <c r="NPQ54" s="163"/>
      <c r="NPR54" s="163"/>
      <c r="NPS54" s="163"/>
      <c r="NPT54" s="163"/>
      <c r="NPU54" s="163"/>
      <c r="NPV54" s="163"/>
      <c r="NPW54" s="163"/>
      <c r="NPX54" s="163"/>
      <c r="NPY54" s="163"/>
      <c r="NPZ54" s="163"/>
      <c r="NQA54" s="163"/>
      <c r="NQB54" s="163"/>
      <c r="NQC54" s="163"/>
      <c r="NQD54" s="163"/>
      <c r="NQE54" s="163"/>
      <c r="NQF54" s="163"/>
      <c r="NQG54" s="163"/>
      <c r="NQH54" s="163"/>
      <c r="NQI54" s="163"/>
      <c r="NQJ54" s="163"/>
      <c r="NQK54" s="163"/>
      <c r="NQL54" s="163"/>
      <c r="NQM54" s="163"/>
      <c r="NQN54" s="163"/>
      <c r="NQO54" s="163"/>
      <c r="NQP54" s="163"/>
      <c r="NQQ54" s="163"/>
      <c r="NQR54" s="163"/>
      <c r="NQS54" s="163"/>
      <c r="NQT54" s="163"/>
      <c r="NQU54" s="163"/>
      <c r="NQV54" s="163"/>
      <c r="NQW54" s="163"/>
      <c r="NQX54" s="163"/>
      <c r="NQY54" s="163"/>
      <c r="NQZ54" s="163"/>
      <c r="NRA54" s="163"/>
      <c r="NRB54" s="163"/>
      <c r="NRC54" s="163"/>
      <c r="NRD54" s="163"/>
      <c r="NRE54" s="163"/>
      <c r="NRF54" s="163"/>
      <c r="NRG54" s="163"/>
      <c r="NRH54" s="163"/>
      <c r="NRI54" s="163"/>
      <c r="NRJ54" s="163"/>
      <c r="NRK54" s="163"/>
      <c r="NRL54" s="163"/>
      <c r="NRM54" s="163"/>
      <c r="NRN54" s="163"/>
      <c r="NRO54" s="163"/>
      <c r="NRP54" s="163"/>
      <c r="NRQ54" s="163"/>
      <c r="NRR54" s="163"/>
      <c r="NRS54" s="163"/>
      <c r="NRT54" s="163"/>
      <c r="NRU54" s="163"/>
      <c r="NRV54" s="163"/>
      <c r="NRW54" s="163"/>
      <c r="NRX54" s="163"/>
      <c r="NRY54" s="163"/>
      <c r="NRZ54" s="163"/>
      <c r="NSA54" s="163"/>
      <c r="NSB54" s="163"/>
      <c r="NSC54" s="163"/>
      <c r="NSD54" s="163"/>
      <c r="NSE54" s="163"/>
      <c r="NSF54" s="163"/>
      <c r="NSG54" s="163"/>
      <c r="NSH54" s="163"/>
      <c r="NSI54" s="163"/>
      <c r="NSJ54" s="163"/>
      <c r="NSK54" s="163"/>
      <c r="NSL54" s="163"/>
      <c r="NSM54" s="163"/>
      <c r="NSN54" s="163"/>
      <c r="NSO54" s="163"/>
      <c r="NSP54" s="163"/>
      <c r="NSQ54" s="163"/>
      <c r="NSR54" s="163"/>
      <c r="NSS54" s="163"/>
      <c r="NST54" s="163"/>
      <c r="NSU54" s="163"/>
      <c r="NSV54" s="163"/>
      <c r="NSW54" s="163"/>
      <c r="NSX54" s="163"/>
      <c r="NSY54" s="163"/>
      <c r="NSZ54" s="163"/>
      <c r="NTA54" s="163"/>
      <c r="NTB54" s="163"/>
      <c r="NTC54" s="163"/>
      <c r="NTD54" s="163"/>
      <c r="NTE54" s="163"/>
      <c r="NTF54" s="163"/>
      <c r="NTG54" s="163"/>
      <c r="NTH54" s="163"/>
      <c r="NTI54" s="163"/>
      <c r="NTJ54" s="163"/>
      <c r="NTK54" s="163"/>
      <c r="NTL54" s="163"/>
      <c r="NTM54" s="163"/>
      <c r="NTN54" s="163"/>
      <c r="NTO54" s="163"/>
      <c r="NTP54" s="163"/>
      <c r="NTQ54" s="163"/>
      <c r="NTR54" s="163"/>
      <c r="NTS54" s="163"/>
      <c r="NTT54" s="163"/>
      <c r="NTU54" s="163"/>
      <c r="NTV54" s="163"/>
      <c r="NTW54" s="163"/>
      <c r="NTX54" s="163"/>
      <c r="NTY54" s="163"/>
      <c r="NTZ54" s="163"/>
      <c r="NUA54" s="163"/>
      <c r="NUB54" s="163"/>
      <c r="NUC54" s="163"/>
      <c r="NUD54" s="163"/>
      <c r="NUE54" s="163"/>
      <c r="NUF54" s="163"/>
      <c r="NUG54" s="163"/>
      <c r="NUH54" s="163"/>
      <c r="NUI54" s="163"/>
      <c r="NUJ54" s="163"/>
      <c r="NUK54" s="163"/>
      <c r="NUL54" s="163"/>
      <c r="NUM54" s="163"/>
      <c r="NUN54" s="163"/>
      <c r="NUO54" s="163"/>
      <c r="NUP54" s="163"/>
      <c r="NUQ54" s="163"/>
      <c r="NUR54" s="163"/>
      <c r="NUS54" s="163"/>
      <c r="NUT54" s="163"/>
      <c r="NUU54" s="163"/>
      <c r="NUV54" s="163"/>
      <c r="NUW54" s="163"/>
      <c r="NUX54" s="163"/>
      <c r="NUY54" s="163"/>
      <c r="NUZ54" s="163"/>
      <c r="NVA54" s="163"/>
      <c r="NVB54" s="163"/>
      <c r="NVC54" s="163"/>
      <c r="NVD54" s="163"/>
      <c r="NVE54" s="163"/>
      <c r="NVF54" s="163"/>
      <c r="NVG54" s="163"/>
      <c r="NVH54" s="163"/>
      <c r="NVI54" s="163"/>
      <c r="NVJ54" s="163"/>
      <c r="NVK54" s="163"/>
      <c r="NVL54" s="163"/>
      <c r="NVM54" s="163"/>
      <c r="NVN54" s="163"/>
      <c r="NVO54" s="163"/>
      <c r="NVP54" s="163"/>
      <c r="NVQ54" s="163"/>
      <c r="NVR54" s="163"/>
      <c r="NVS54" s="163"/>
      <c r="NVT54" s="163"/>
      <c r="NVU54" s="163"/>
      <c r="NVV54" s="163"/>
      <c r="NVW54" s="163"/>
      <c r="NVX54" s="163"/>
      <c r="NVY54" s="163"/>
      <c r="NVZ54" s="163"/>
      <c r="NWA54" s="163"/>
      <c r="NWB54" s="163"/>
      <c r="NWC54" s="163"/>
      <c r="NWD54" s="163"/>
      <c r="NWE54" s="163"/>
      <c r="NWF54" s="163"/>
      <c r="NWG54" s="163"/>
      <c r="NWH54" s="163"/>
      <c r="NWI54" s="163"/>
      <c r="NWJ54" s="163"/>
      <c r="NWK54" s="163"/>
      <c r="NWL54" s="163"/>
      <c r="NWM54" s="163"/>
      <c r="NWN54" s="163"/>
      <c r="NWO54" s="163"/>
      <c r="NWP54" s="163"/>
      <c r="NWQ54" s="163"/>
      <c r="NWR54" s="163"/>
      <c r="NWS54" s="163"/>
      <c r="NWT54" s="163"/>
      <c r="NWU54" s="163"/>
      <c r="NWV54" s="163"/>
      <c r="NWW54" s="163"/>
      <c r="NWX54" s="163"/>
      <c r="NWY54" s="163"/>
      <c r="NWZ54" s="163"/>
      <c r="NXA54" s="163"/>
      <c r="NXB54" s="163"/>
      <c r="NXC54" s="163"/>
      <c r="NXD54" s="163"/>
      <c r="NXE54" s="163"/>
      <c r="NXF54" s="163"/>
      <c r="NXG54" s="163"/>
      <c r="NXH54" s="163"/>
      <c r="NXI54" s="163"/>
      <c r="NXJ54" s="163"/>
      <c r="NXK54" s="163"/>
      <c r="NXL54" s="163"/>
      <c r="NXM54" s="163"/>
      <c r="NXN54" s="163"/>
      <c r="NXO54" s="163"/>
      <c r="NXP54" s="163"/>
      <c r="NXQ54" s="163"/>
      <c r="NXR54" s="163"/>
      <c r="NXS54" s="163"/>
      <c r="NXT54" s="163"/>
      <c r="NXU54" s="163"/>
      <c r="NXV54" s="163"/>
      <c r="NXW54" s="163"/>
      <c r="NXX54" s="163"/>
      <c r="NXY54" s="163"/>
      <c r="NXZ54" s="163"/>
      <c r="NYA54" s="163"/>
      <c r="NYB54" s="163"/>
      <c r="NYC54" s="163"/>
      <c r="NYD54" s="163"/>
      <c r="NYE54" s="163"/>
      <c r="NYF54" s="163"/>
      <c r="NYG54" s="163"/>
      <c r="NYH54" s="163"/>
      <c r="NYI54" s="163"/>
      <c r="NYJ54" s="163"/>
      <c r="NYK54" s="163"/>
      <c r="NYL54" s="163"/>
      <c r="NYM54" s="163"/>
      <c r="NYN54" s="163"/>
      <c r="NYO54" s="163"/>
      <c r="NYP54" s="163"/>
      <c r="NYQ54" s="163"/>
      <c r="NYR54" s="163"/>
      <c r="NYS54" s="163"/>
      <c r="NYT54" s="163"/>
      <c r="NYU54" s="163"/>
      <c r="NYV54" s="163"/>
      <c r="NYW54" s="163"/>
      <c r="NYX54" s="163"/>
      <c r="NYY54" s="163"/>
      <c r="NYZ54" s="163"/>
      <c r="NZA54" s="163"/>
      <c r="NZB54" s="163"/>
      <c r="NZC54" s="163"/>
      <c r="NZD54" s="163"/>
      <c r="NZE54" s="163"/>
      <c r="NZF54" s="163"/>
      <c r="NZG54" s="163"/>
      <c r="NZH54" s="163"/>
      <c r="NZI54" s="163"/>
      <c r="NZJ54" s="163"/>
      <c r="NZK54" s="163"/>
      <c r="NZL54" s="163"/>
      <c r="NZM54" s="163"/>
      <c r="NZN54" s="163"/>
      <c r="NZO54" s="163"/>
      <c r="NZP54" s="163"/>
      <c r="NZQ54" s="163"/>
      <c r="NZR54" s="163"/>
      <c r="NZS54" s="163"/>
      <c r="NZT54" s="163"/>
      <c r="NZU54" s="163"/>
      <c r="NZV54" s="163"/>
      <c r="NZW54" s="163"/>
      <c r="NZX54" s="163"/>
      <c r="NZY54" s="163"/>
      <c r="NZZ54" s="163"/>
      <c r="OAA54" s="163"/>
      <c r="OAB54" s="163"/>
      <c r="OAC54" s="163"/>
      <c r="OAD54" s="163"/>
      <c r="OAE54" s="163"/>
      <c r="OAF54" s="163"/>
      <c r="OAG54" s="163"/>
      <c r="OAH54" s="163"/>
      <c r="OAI54" s="163"/>
      <c r="OAJ54" s="163"/>
      <c r="OAK54" s="163"/>
      <c r="OAL54" s="163"/>
      <c r="OAM54" s="163"/>
      <c r="OAN54" s="163"/>
      <c r="OAO54" s="163"/>
      <c r="OAP54" s="163"/>
      <c r="OAQ54" s="163"/>
      <c r="OAR54" s="163"/>
      <c r="OAS54" s="163"/>
      <c r="OAT54" s="163"/>
      <c r="OAU54" s="163"/>
      <c r="OAV54" s="163"/>
      <c r="OAW54" s="163"/>
      <c r="OAX54" s="163"/>
      <c r="OAY54" s="163"/>
      <c r="OAZ54" s="163"/>
      <c r="OBA54" s="163"/>
      <c r="OBB54" s="163"/>
      <c r="OBC54" s="163"/>
      <c r="OBD54" s="163"/>
      <c r="OBE54" s="163"/>
      <c r="OBF54" s="163"/>
      <c r="OBG54" s="163"/>
      <c r="OBH54" s="163"/>
      <c r="OBI54" s="163"/>
      <c r="OBJ54" s="163"/>
      <c r="OBK54" s="163"/>
      <c r="OBL54" s="163"/>
      <c r="OBM54" s="163"/>
      <c r="OBN54" s="163"/>
      <c r="OBO54" s="163"/>
      <c r="OBP54" s="163"/>
      <c r="OBQ54" s="163"/>
      <c r="OBR54" s="163"/>
      <c r="OBS54" s="163"/>
      <c r="OBT54" s="163"/>
      <c r="OBU54" s="163"/>
      <c r="OBV54" s="163"/>
      <c r="OBW54" s="163"/>
      <c r="OBX54" s="163"/>
      <c r="OBY54" s="163"/>
      <c r="OBZ54" s="163"/>
      <c r="OCA54" s="163"/>
      <c r="OCB54" s="163"/>
      <c r="OCC54" s="163"/>
      <c r="OCD54" s="163"/>
      <c r="OCE54" s="163"/>
      <c r="OCF54" s="163"/>
      <c r="OCG54" s="163"/>
      <c r="OCH54" s="163"/>
      <c r="OCI54" s="163"/>
      <c r="OCJ54" s="163"/>
      <c r="OCK54" s="163"/>
      <c r="OCL54" s="163"/>
      <c r="OCM54" s="163"/>
      <c r="OCN54" s="163"/>
      <c r="OCO54" s="163"/>
      <c r="OCP54" s="163"/>
      <c r="OCQ54" s="163"/>
      <c r="OCR54" s="163"/>
      <c r="OCS54" s="163"/>
      <c r="OCT54" s="163"/>
      <c r="OCU54" s="163"/>
      <c r="OCV54" s="163"/>
      <c r="OCW54" s="163"/>
      <c r="OCX54" s="163"/>
      <c r="OCY54" s="163"/>
      <c r="OCZ54" s="163"/>
      <c r="ODA54" s="163"/>
      <c r="ODB54" s="163"/>
      <c r="ODC54" s="163"/>
      <c r="ODD54" s="163"/>
      <c r="ODE54" s="163"/>
      <c r="ODF54" s="163"/>
      <c r="ODG54" s="163"/>
      <c r="ODH54" s="163"/>
      <c r="ODI54" s="163"/>
      <c r="ODJ54" s="163"/>
      <c r="ODK54" s="163"/>
      <c r="ODL54" s="163"/>
      <c r="ODM54" s="163"/>
      <c r="ODN54" s="163"/>
      <c r="ODO54" s="163"/>
      <c r="ODP54" s="163"/>
      <c r="ODQ54" s="163"/>
      <c r="ODR54" s="163"/>
      <c r="ODS54" s="163"/>
      <c r="ODT54" s="163"/>
      <c r="ODU54" s="163"/>
      <c r="ODV54" s="163"/>
      <c r="ODW54" s="163"/>
      <c r="ODX54" s="163"/>
      <c r="ODY54" s="163"/>
      <c r="ODZ54" s="163"/>
      <c r="OEA54" s="163"/>
      <c r="OEB54" s="163"/>
      <c r="OEC54" s="163"/>
      <c r="OED54" s="163"/>
      <c r="OEE54" s="163"/>
      <c r="OEF54" s="163"/>
      <c r="OEG54" s="163"/>
      <c r="OEH54" s="163"/>
      <c r="OEI54" s="163"/>
      <c r="OEJ54" s="163"/>
      <c r="OEK54" s="163"/>
      <c r="OEL54" s="163"/>
      <c r="OEM54" s="163"/>
      <c r="OEN54" s="163"/>
      <c r="OEO54" s="163"/>
      <c r="OEP54" s="163"/>
      <c r="OEQ54" s="163"/>
      <c r="OER54" s="163"/>
      <c r="OES54" s="163"/>
      <c r="OET54" s="163"/>
      <c r="OEU54" s="163"/>
      <c r="OEV54" s="163"/>
      <c r="OEW54" s="163"/>
      <c r="OEX54" s="163"/>
      <c r="OEY54" s="163"/>
      <c r="OEZ54" s="163"/>
      <c r="OFA54" s="163"/>
      <c r="OFB54" s="163"/>
      <c r="OFC54" s="163"/>
      <c r="OFD54" s="163"/>
      <c r="OFE54" s="163"/>
      <c r="OFF54" s="163"/>
      <c r="OFG54" s="163"/>
      <c r="OFH54" s="163"/>
      <c r="OFI54" s="163"/>
      <c r="OFJ54" s="163"/>
      <c r="OFK54" s="163"/>
      <c r="OFL54" s="163"/>
      <c r="OFM54" s="163"/>
      <c r="OFN54" s="163"/>
      <c r="OFO54" s="163"/>
      <c r="OFP54" s="163"/>
      <c r="OFQ54" s="163"/>
      <c r="OFR54" s="163"/>
      <c r="OFS54" s="163"/>
      <c r="OFT54" s="163"/>
      <c r="OFU54" s="163"/>
      <c r="OFV54" s="163"/>
      <c r="OFW54" s="163"/>
      <c r="OFX54" s="163"/>
      <c r="OFY54" s="163"/>
      <c r="OFZ54" s="163"/>
      <c r="OGA54" s="163"/>
      <c r="OGB54" s="163"/>
      <c r="OGC54" s="163"/>
      <c r="OGD54" s="163"/>
      <c r="OGE54" s="163"/>
      <c r="OGF54" s="163"/>
      <c r="OGG54" s="163"/>
      <c r="OGH54" s="163"/>
      <c r="OGI54" s="163"/>
      <c r="OGJ54" s="163"/>
      <c r="OGK54" s="163"/>
      <c r="OGL54" s="163"/>
      <c r="OGM54" s="163"/>
      <c r="OGN54" s="163"/>
      <c r="OGO54" s="163"/>
      <c r="OGP54" s="163"/>
      <c r="OGQ54" s="163"/>
      <c r="OGR54" s="163"/>
      <c r="OGS54" s="163"/>
      <c r="OGT54" s="163"/>
      <c r="OGU54" s="163"/>
      <c r="OGV54" s="163"/>
      <c r="OGW54" s="163"/>
      <c r="OGX54" s="163"/>
      <c r="OGY54" s="163"/>
      <c r="OGZ54" s="163"/>
      <c r="OHA54" s="163"/>
      <c r="OHB54" s="163"/>
      <c r="OHC54" s="163"/>
      <c r="OHD54" s="163"/>
      <c r="OHE54" s="163"/>
      <c r="OHF54" s="163"/>
      <c r="OHG54" s="163"/>
      <c r="OHH54" s="163"/>
      <c r="OHI54" s="163"/>
      <c r="OHJ54" s="163"/>
      <c r="OHK54" s="163"/>
      <c r="OHL54" s="163"/>
      <c r="OHM54" s="163"/>
      <c r="OHN54" s="163"/>
      <c r="OHO54" s="163"/>
      <c r="OHP54" s="163"/>
      <c r="OHQ54" s="163"/>
      <c r="OHR54" s="163"/>
      <c r="OHS54" s="163"/>
      <c r="OHT54" s="163"/>
      <c r="OHU54" s="163"/>
      <c r="OHV54" s="163"/>
      <c r="OHW54" s="163"/>
      <c r="OHX54" s="163"/>
      <c r="OHY54" s="163"/>
      <c r="OHZ54" s="163"/>
      <c r="OIA54" s="163"/>
      <c r="OIB54" s="163"/>
      <c r="OIC54" s="163"/>
      <c r="OID54" s="163"/>
      <c r="OIE54" s="163"/>
      <c r="OIF54" s="163"/>
      <c r="OIG54" s="163"/>
      <c r="OIH54" s="163"/>
      <c r="OII54" s="163"/>
      <c r="OIJ54" s="163"/>
      <c r="OIK54" s="163"/>
      <c r="OIL54" s="163"/>
      <c r="OIM54" s="163"/>
      <c r="OIN54" s="163"/>
      <c r="OIO54" s="163"/>
      <c r="OIP54" s="163"/>
      <c r="OIQ54" s="163"/>
      <c r="OIR54" s="163"/>
      <c r="OIS54" s="163"/>
      <c r="OIT54" s="163"/>
      <c r="OIU54" s="163"/>
      <c r="OIV54" s="163"/>
      <c r="OIW54" s="163"/>
      <c r="OIX54" s="163"/>
      <c r="OIY54" s="163"/>
      <c r="OIZ54" s="163"/>
      <c r="OJA54" s="163"/>
      <c r="OJB54" s="163"/>
      <c r="OJC54" s="163"/>
      <c r="OJD54" s="163"/>
      <c r="OJE54" s="163"/>
      <c r="OJF54" s="163"/>
      <c r="OJG54" s="163"/>
      <c r="OJH54" s="163"/>
      <c r="OJI54" s="163"/>
      <c r="OJJ54" s="163"/>
      <c r="OJK54" s="163"/>
      <c r="OJL54" s="163"/>
      <c r="OJM54" s="163"/>
      <c r="OJN54" s="163"/>
      <c r="OJO54" s="163"/>
      <c r="OJP54" s="163"/>
      <c r="OJQ54" s="163"/>
      <c r="OJR54" s="163"/>
      <c r="OJS54" s="163"/>
      <c r="OJT54" s="163"/>
      <c r="OJU54" s="163"/>
      <c r="OJV54" s="163"/>
      <c r="OJW54" s="163"/>
      <c r="OJX54" s="163"/>
      <c r="OJY54" s="163"/>
      <c r="OJZ54" s="163"/>
      <c r="OKA54" s="163"/>
      <c r="OKB54" s="163"/>
      <c r="OKC54" s="163"/>
      <c r="OKD54" s="163"/>
      <c r="OKE54" s="163"/>
      <c r="OKF54" s="163"/>
      <c r="OKG54" s="163"/>
      <c r="OKH54" s="163"/>
      <c r="OKI54" s="163"/>
      <c r="OKJ54" s="163"/>
      <c r="OKK54" s="163"/>
      <c r="OKL54" s="163"/>
      <c r="OKM54" s="163"/>
      <c r="OKN54" s="163"/>
      <c r="OKO54" s="163"/>
      <c r="OKP54" s="163"/>
      <c r="OKQ54" s="163"/>
      <c r="OKR54" s="163"/>
      <c r="OKS54" s="163"/>
      <c r="OKT54" s="163"/>
      <c r="OKU54" s="163"/>
      <c r="OKV54" s="163"/>
      <c r="OKW54" s="163"/>
      <c r="OKX54" s="163"/>
      <c r="OKY54" s="163"/>
      <c r="OKZ54" s="163"/>
      <c r="OLA54" s="163"/>
      <c r="OLB54" s="163"/>
      <c r="OLC54" s="163"/>
      <c r="OLD54" s="163"/>
      <c r="OLE54" s="163"/>
      <c r="OLF54" s="163"/>
      <c r="OLG54" s="163"/>
      <c r="OLH54" s="163"/>
      <c r="OLI54" s="163"/>
      <c r="OLJ54" s="163"/>
      <c r="OLK54" s="163"/>
      <c r="OLL54" s="163"/>
      <c r="OLM54" s="163"/>
      <c r="OLN54" s="163"/>
      <c r="OLO54" s="163"/>
      <c r="OLP54" s="163"/>
      <c r="OLQ54" s="163"/>
      <c r="OLR54" s="163"/>
      <c r="OLS54" s="163"/>
      <c r="OLT54" s="163"/>
      <c r="OLU54" s="163"/>
      <c r="OLV54" s="163"/>
      <c r="OLW54" s="163"/>
      <c r="OLX54" s="163"/>
      <c r="OLY54" s="163"/>
      <c r="OLZ54" s="163"/>
      <c r="OMA54" s="163"/>
      <c r="OMB54" s="163"/>
      <c r="OMC54" s="163"/>
      <c r="OMD54" s="163"/>
      <c r="OME54" s="163"/>
      <c r="OMF54" s="163"/>
      <c r="OMG54" s="163"/>
      <c r="OMH54" s="163"/>
      <c r="OMI54" s="163"/>
      <c r="OMJ54" s="163"/>
      <c r="OMK54" s="163"/>
      <c r="OML54" s="163"/>
      <c r="OMM54" s="163"/>
      <c r="OMN54" s="163"/>
      <c r="OMO54" s="163"/>
      <c r="OMP54" s="163"/>
      <c r="OMQ54" s="163"/>
      <c r="OMR54" s="163"/>
      <c r="OMS54" s="163"/>
      <c r="OMT54" s="163"/>
      <c r="OMU54" s="163"/>
      <c r="OMV54" s="163"/>
      <c r="OMW54" s="163"/>
      <c r="OMX54" s="163"/>
      <c r="OMY54" s="163"/>
      <c r="OMZ54" s="163"/>
      <c r="ONA54" s="163"/>
      <c r="ONB54" s="163"/>
      <c r="ONC54" s="163"/>
      <c r="OND54" s="163"/>
      <c r="ONE54" s="163"/>
      <c r="ONF54" s="163"/>
      <c r="ONG54" s="163"/>
      <c r="ONH54" s="163"/>
      <c r="ONI54" s="163"/>
      <c r="ONJ54" s="163"/>
      <c r="ONK54" s="163"/>
      <c r="ONL54" s="163"/>
      <c r="ONM54" s="163"/>
      <c r="ONN54" s="163"/>
      <c r="ONO54" s="163"/>
      <c r="ONP54" s="163"/>
      <c r="ONQ54" s="163"/>
      <c r="ONR54" s="163"/>
      <c r="ONS54" s="163"/>
      <c r="ONT54" s="163"/>
      <c r="ONU54" s="163"/>
      <c r="ONV54" s="163"/>
      <c r="ONW54" s="163"/>
      <c r="ONX54" s="163"/>
      <c r="ONY54" s="163"/>
      <c r="ONZ54" s="163"/>
      <c r="OOA54" s="163"/>
      <c r="OOB54" s="163"/>
      <c r="OOC54" s="163"/>
      <c r="OOD54" s="163"/>
      <c r="OOE54" s="163"/>
      <c r="OOF54" s="163"/>
      <c r="OOG54" s="163"/>
      <c r="OOH54" s="163"/>
      <c r="OOI54" s="163"/>
      <c r="OOJ54" s="163"/>
      <c r="OOK54" s="163"/>
      <c r="OOL54" s="163"/>
      <c r="OOM54" s="163"/>
      <c r="OON54" s="163"/>
      <c r="OOO54" s="163"/>
      <c r="OOP54" s="163"/>
      <c r="OOQ54" s="163"/>
      <c r="OOR54" s="163"/>
      <c r="OOS54" s="163"/>
      <c r="OOT54" s="163"/>
      <c r="OOU54" s="163"/>
      <c r="OOV54" s="163"/>
      <c r="OOW54" s="163"/>
      <c r="OOX54" s="163"/>
      <c r="OOY54" s="163"/>
      <c r="OOZ54" s="163"/>
      <c r="OPA54" s="163"/>
      <c r="OPB54" s="163"/>
      <c r="OPC54" s="163"/>
      <c r="OPD54" s="163"/>
      <c r="OPE54" s="163"/>
      <c r="OPF54" s="163"/>
      <c r="OPG54" s="163"/>
      <c r="OPH54" s="163"/>
      <c r="OPI54" s="163"/>
      <c r="OPJ54" s="163"/>
      <c r="OPK54" s="163"/>
      <c r="OPL54" s="163"/>
      <c r="OPM54" s="163"/>
      <c r="OPN54" s="163"/>
      <c r="OPO54" s="163"/>
      <c r="OPP54" s="163"/>
      <c r="OPQ54" s="163"/>
      <c r="OPR54" s="163"/>
      <c r="OPS54" s="163"/>
      <c r="OPT54" s="163"/>
      <c r="OPU54" s="163"/>
      <c r="OPV54" s="163"/>
      <c r="OPW54" s="163"/>
      <c r="OPX54" s="163"/>
      <c r="OPY54" s="163"/>
      <c r="OPZ54" s="163"/>
      <c r="OQA54" s="163"/>
      <c r="OQB54" s="163"/>
      <c r="OQC54" s="163"/>
      <c r="OQD54" s="163"/>
      <c r="OQE54" s="163"/>
      <c r="OQF54" s="163"/>
      <c r="OQG54" s="163"/>
      <c r="OQH54" s="163"/>
      <c r="OQI54" s="163"/>
      <c r="OQJ54" s="163"/>
      <c r="OQK54" s="163"/>
      <c r="OQL54" s="163"/>
      <c r="OQM54" s="163"/>
      <c r="OQN54" s="163"/>
      <c r="OQO54" s="163"/>
      <c r="OQP54" s="163"/>
      <c r="OQQ54" s="163"/>
      <c r="OQR54" s="163"/>
      <c r="OQS54" s="163"/>
      <c r="OQT54" s="163"/>
      <c r="OQU54" s="163"/>
      <c r="OQV54" s="163"/>
      <c r="OQW54" s="163"/>
      <c r="OQX54" s="163"/>
      <c r="OQY54" s="163"/>
      <c r="OQZ54" s="163"/>
      <c r="ORA54" s="163"/>
      <c r="ORB54" s="163"/>
      <c r="ORC54" s="163"/>
      <c r="ORD54" s="163"/>
      <c r="ORE54" s="163"/>
      <c r="ORF54" s="163"/>
      <c r="ORG54" s="163"/>
      <c r="ORH54" s="163"/>
      <c r="ORI54" s="163"/>
      <c r="ORJ54" s="163"/>
      <c r="ORK54" s="163"/>
      <c r="ORL54" s="163"/>
      <c r="ORM54" s="163"/>
      <c r="ORN54" s="163"/>
      <c r="ORO54" s="163"/>
      <c r="ORP54" s="163"/>
      <c r="ORQ54" s="163"/>
      <c r="ORR54" s="163"/>
      <c r="ORS54" s="163"/>
      <c r="ORT54" s="163"/>
      <c r="ORU54" s="163"/>
      <c r="ORV54" s="163"/>
      <c r="ORW54" s="163"/>
      <c r="ORX54" s="163"/>
      <c r="ORY54" s="163"/>
      <c r="ORZ54" s="163"/>
      <c r="OSA54" s="163"/>
      <c r="OSB54" s="163"/>
      <c r="OSC54" s="163"/>
      <c r="OSD54" s="163"/>
      <c r="OSE54" s="163"/>
      <c r="OSF54" s="163"/>
      <c r="OSG54" s="163"/>
      <c r="OSH54" s="163"/>
      <c r="OSI54" s="163"/>
      <c r="OSJ54" s="163"/>
      <c r="OSK54" s="163"/>
      <c r="OSL54" s="163"/>
      <c r="OSM54" s="163"/>
      <c r="OSN54" s="163"/>
      <c r="OSO54" s="163"/>
      <c r="OSP54" s="163"/>
      <c r="OSQ54" s="163"/>
      <c r="OSR54" s="163"/>
      <c r="OSS54" s="163"/>
      <c r="OST54" s="163"/>
      <c r="OSU54" s="163"/>
      <c r="OSV54" s="163"/>
      <c r="OSW54" s="163"/>
      <c r="OSX54" s="163"/>
      <c r="OSY54" s="163"/>
      <c r="OSZ54" s="163"/>
      <c r="OTA54" s="163"/>
      <c r="OTB54" s="163"/>
      <c r="OTC54" s="163"/>
      <c r="OTD54" s="163"/>
      <c r="OTE54" s="163"/>
      <c r="OTF54" s="163"/>
      <c r="OTG54" s="163"/>
      <c r="OTH54" s="163"/>
      <c r="OTI54" s="163"/>
      <c r="OTJ54" s="163"/>
      <c r="OTK54" s="163"/>
      <c r="OTL54" s="163"/>
      <c r="OTM54" s="163"/>
      <c r="OTN54" s="163"/>
      <c r="OTO54" s="163"/>
      <c r="OTP54" s="163"/>
      <c r="OTQ54" s="163"/>
      <c r="OTR54" s="163"/>
      <c r="OTS54" s="163"/>
      <c r="OTT54" s="163"/>
      <c r="OTU54" s="163"/>
      <c r="OTV54" s="163"/>
      <c r="OTW54" s="163"/>
      <c r="OTX54" s="163"/>
      <c r="OTY54" s="163"/>
      <c r="OTZ54" s="163"/>
      <c r="OUA54" s="163"/>
      <c r="OUB54" s="163"/>
      <c r="OUC54" s="163"/>
      <c r="OUD54" s="163"/>
      <c r="OUE54" s="163"/>
      <c r="OUF54" s="163"/>
      <c r="OUG54" s="163"/>
      <c r="OUH54" s="163"/>
      <c r="OUI54" s="163"/>
      <c r="OUJ54" s="163"/>
      <c r="OUK54" s="163"/>
      <c r="OUL54" s="163"/>
      <c r="OUM54" s="163"/>
      <c r="OUN54" s="163"/>
      <c r="OUO54" s="163"/>
      <c r="OUP54" s="163"/>
      <c r="OUQ54" s="163"/>
      <c r="OUR54" s="163"/>
      <c r="OUS54" s="163"/>
      <c r="OUT54" s="163"/>
      <c r="OUU54" s="163"/>
      <c r="OUV54" s="163"/>
      <c r="OUW54" s="163"/>
      <c r="OUX54" s="163"/>
      <c r="OUY54" s="163"/>
      <c r="OUZ54" s="163"/>
      <c r="OVA54" s="163"/>
      <c r="OVB54" s="163"/>
      <c r="OVC54" s="163"/>
      <c r="OVD54" s="163"/>
      <c r="OVE54" s="163"/>
      <c r="OVF54" s="163"/>
      <c r="OVG54" s="163"/>
      <c r="OVH54" s="163"/>
      <c r="OVI54" s="163"/>
      <c r="OVJ54" s="163"/>
      <c r="OVK54" s="163"/>
      <c r="OVL54" s="163"/>
      <c r="OVM54" s="163"/>
      <c r="OVN54" s="163"/>
      <c r="OVO54" s="163"/>
      <c r="OVP54" s="163"/>
      <c r="OVQ54" s="163"/>
      <c r="OVR54" s="163"/>
      <c r="OVS54" s="163"/>
      <c r="OVT54" s="163"/>
      <c r="OVU54" s="163"/>
      <c r="OVV54" s="163"/>
      <c r="OVW54" s="163"/>
      <c r="OVX54" s="163"/>
      <c r="OVY54" s="163"/>
      <c r="OVZ54" s="163"/>
      <c r="OWA54" s="163"/>
      <c r="OWB54" s="163"/>
      <c r="OWC54" s="163"/>
      <c r="OWD54" s="163"/>
      <c r="OWE54" s="163"/>
      <c r="OWF54" s="163"/>
      <c r="OWG54" s="163"/>
      <c r="OWH54" s="163"/>
      <c r="OWI54" s="163"/>
      <c r="OWJ54" s="163"/>
      <c r="OWK54" s="163"/>
      <c r="OWL54" s="163"/>
      <c r="OWM54" s="163"/>
      <c r="OWN54" s="163"/>
      <c r="OWO54" s="163"/>
      <c r="OWP54" s="163"/>
      <c r="OWQ54" s="163"/>
      <c r="OWR54" s="163"/>
      <c r="OWS54" s="163"/>
      <c r="OWT54" s="163"/>
      <c r="OWU54" s="163"/>
      <c r="OWV54" s="163"/>
      <c r="OWW54" s="163"/>
      <c r="OWX54" s="163"/>
      <c r="OWY54" s="163"/>
      <c r="OWZ54" s="163"/>
      <c r="OXA54" s="163"/>
      <c r="OXB54" s="163"/>
      <c r="OXC54" s="163"/>
      <c r="OXD54" s="163"/>
      <c r="OXE54" s="163"/>
      <c r="OXF54" s="163"/>
      <c r="OXG54" s="163"/>
      <c r="OXH54" s="163"/>
      <c r="OXI54" s="163"/>
      <c r="OXJ54" s="163"/>
      <c r="OXK54" s="163"/>
      <c r="OXL54" s="163"/>
      <c r="OXM54" s="163"/>
      <c r="OXN54" s="163"/>
      <c r="OXO54" s="163"/>
      <c r="OXP54" s="163"/>
      <c r="OXQ54" s="163"/>
      <c r="OXR54" s="163"/>
      <c r="OXS54" s="163"/>
      <c r="OXT54" s="163"/>
      <c r="OXU54" s="163"/>
      <c r="OXV54" s="163"/>
      <c r="OXW54" s="163"/>
      <c r="OXX54" s="163"/>
      <c r="OXY54" s="163"/>
      <c r="OXZ54" s="163"/>
      <c r="OYA54" s="163"/>
      <c r="OYB54" s="163"/>
      <c r="OYC54" s="163"/>
      <c r="OYD54" s="163"/>
      <c r="OYE54" s="163"/>
      <c r="OYF54" s="163"/>
      <c r="OYG54" s="163"/>
      <c r="OYH54" s="163"/>
      <c r="OYI54" s="163"/>
      <c r="OYJ54" s="163"/>
      <c r="OYK54" s="163"/>
      <c r="OYL54" s="163"/>
      <c r="OYM54" s="163"/>
      <c r="OYN54" s="163"/>
      <c r="OYO54" s="163"/>
      <c r="OYP54" s="163"/>
      <c r="OYQ54" s="163"/>
      <c r="OYR54" s="163"/>
      <c r="OYS54" s="163"/>
      <c r="OYT54" s="163"/>
      <c r="OYU54" s="163"/>
      <c r="OYV54" s="163"/>
      <c r="OYW54" s="163"/>
      <c r="OYX54" s="163"/>
      <c r="OYY54" s="163"/>
      <c r="OYZ54" s="163"/>
      <c r="OZA54" s="163"/>
      <c r="OZB54" s="163"/>
      <c r="OZC54" s="163"/>
      <c r="OZD54" s="163"/>
      <c r="OZE54" s="163"/>
      <c r="OZF54" s="163"/>
      <c r="OZG54" s="163"/>
      <c r="OZH54" s="163"/>
      <c r="OZI54" s="163"/>
      <c r="OZJ54" s="163"/>
      <c r="OZK54" s="163"/>
      <c r="OZL54" s="163"/>
      <c r="OZM54" s="163"/>
      <c r="OZN54" s="163"/>
      <c r="OZO54" s="163"/>
      <c r="OZP54" s="163"/>
      <c r="OZQ54" s="163"/>
      <c r="OZR54" s="163"/>
      <c r="OZS54" s="163"/>
      <c r="OZT54" s="163"/>
      <c r="OZU54" s="163"/>
      <c r="OZV54" s="163"/>
      <c r="OZW54" s="163"/>
      <c r="OZX54" s="163"/>
      <c r="OZY54" s="163"/>
      <c r="OZZ54" s="163"/>
      <c r="PAA54" s="163"/>
      <c r="PAB54" s="163"/>
      <c r="PAC54" s="163"/>
      <c r="PAD54" s="163"/>
      <c r="PAE54" s="163"/>
      <c r="PAF54" s="163"/>
      <c r="PAG54" s="163"/>
      <c r="PAH54" s="163"/>
      <c r="PAI54" s="163"/>
      <c r="PAJ54" s="163"/>
      <c r="PAK54" s="163"/>
      <c r="PAL54" s="163"/>
      <c r="PAM54" s="163"/>
      <c r="PAN54" s="163"/>
      <c r="PAO54" s="163"/>
      <c r="PAP54" s="163"/>
      <c r="PAQ54" s="163"/>
      <c r="PAR54" s="163"/>
      <c r="PAS54" s="163"/>
      <c r="PAT54" s="163"/>
      <c r="PAU54" s="163"/>
      <c r="PAV54" s="163"/>
      <c r="PAW54" s="163"/>
      <c r="PAX54" s="163"/>
      <c r="PAY54" s="163"/>
      <c r="PAZ54" s="163"/>
      <c r="PBA54" s="163"/>
      <c r="PBB54" s="163"/>
      <c r="PBC54" s="163"/>
      <c r="PBD54" s="163"/>
      <c r="PBE54" s="163"/>
      <c r="PBF54" s="163"/>
      <c r="PBG54" s="163"/>
      <c r="PBH54" s="163"/>
      <c r="PBI54" s="163"/>
      <c r="PBJ54" s="163"/>
      <c r="PBK54" s="163"/>
      <c r="PBL54" s="163"/>
      <c r="PBM54" s="163"/>
      <c r="PBN54" s="163"/>
      <c r="PBO54" s="163"/>
      <c r="PBP54" s="163"/>
      <c r="PBQ54" s="163"/>
      <c r="PBR54" s="163"/>
      <c r="PBS54" s="163"/>
      <c r="PBT54" s="163"/>
      <c r="PBU54" s="163"/>
      <c r="PBV54" s="163"/>
      <c r="PBW54" s="163"/>
      <c r="PBX54" s="163"/>
      <c r="PBY54" s="163"/>
      <c r="PBZ54" s="163"/>
      <c r="PCA54" s="163"/>
      <c r="PCB54" s="163"/>
      <c r="PCC54" s="163"/>
      <c r="PCD54" s="163"/>
      <c r="PCE54" s="163"/>
      <c r="PCF54" s="163"/>
      <c r="PCG54" s="163"/>
      <c r="PCH54" s="163"/>
      <c r="PCI54" s="163"/>
      <c r="PCJ54" s="163"/>
      <c r="PCK54" s="163"/>
      <c r="PCL54" s="163"/>
      <c r="PCM54" s="163"/>
      <c r="PCN54" s="163"/>
      <c r="PCO54" s="163"/>
      <c r="PCP54" s="163"/>
      <c r="PCQ54" s="163"/>
      <c r="PCR54" s="163"/>
      <c r="PCS54" s="163"/>
      <c r="PCT54" s="163"/>
      <c r="PCU54" s="163"/>
      <c r="PCV54" s="163"/>
      <c r="PCW54" s="163"/>
      <c r="PCX54" s="163"/>
      <c r="PCY54" s="163"/>
      <c r="PCZ54" s="163"/>
      <c r="PDA54" s="163"/>
      <c r="PDB54" s="163"/>
      <c r="PDC54" s="163"/>
      <c r="PDD54" s="163"/>
      <c r="PDE54" s="163"/>
      <c r="PDF54" s="163"/>
      <c r="PDG54" s="163"/>
      <c r="PDH54" s="163"/>
      <c r="PDI54" s="163"/>
      <c r="PDJ54" s="163"/>
      <c r="PDK54" s="163"/>
      <c r="PDL54" s="163"/>
      <c r="PDM54" s="163"/>
      <c r="PDN54" s="163"/>
      <c r="PDO54" s="163"/>
      <c r="PDP54" s="163"/>
      <c r="PDQ54" s="163"/>
      <c r="PDR54" s="163"/>
      <c r="PDS54" s="163"/>
      <c r="PDT54" s="163"/>
      <c r="PDU54" s="163"/>
      <c r="PDV54" s="163"/>
      <c r="PDW54" s="163"/>
      <c r="PDX54" s="163"/>
      <c r="PDY54" s="163"/>
      <c r="PDZ54" s="163"/>
      <c r="PEA54" s="163"/>
      <c r="PEB54" s="163"/>
      <c r="PEC54" s="163"/>
      <c r="PED54" s="163"/>
      <c r="PEE54" s="163"/>
      <c r="PEF54" s="163"/>
      <c r="PEG54" s="163"/>
      <c r="PEH54" s="163"/>
      <c r="PEI54" s="163"/>
      <c r="PEJ54" s="163"/>
      <c r="PEK54" s="163"/>
      <c r="PEL54" s="163"/>
      <c r="PEM54" s="163"/>
      <c r="PEN54" s="163"/>
      <c r="PEO54" s="163"/>
      <c r="PEP54" s="163"/>
      <c r="PEQ54" s="163"/>
      <c r="PER54" s="163"/>
      <c r="PES54" s="163"/>
      <c r="PET54" s="163"/>
      <c r="PEU54" s="163"/>
      <c r="PEV54" s="163"/>
      <c r="PEW54" s="163"/>
      <c r="PEX54" s="163"/>
      <c r="PEY54" s="163"/>
      <c r="PEZ54" s="163"/>
      <c r="PFA54" s="163"/>
      <c r="PFB54" s="163"/>
      <c r="PFC54" s="163"/>
      <c r="PFD54" s="163"/>
      <c r="PFE54" s="163"/>
      <c r="PFF54" s="163"/>
      <c r="PFG54" s="163"/>
      <c r="PFH54" s="163"/>
      <c r="PFI54" s="163"/>
      <c r="PFJ54" s="163"/>
      <c r="PFK54" s="163"/>
      <c r="PFL54" s="163"/>
      <c r="PFM54" s="163"/>
      <c r="PFN54" s="163"/>
      <c r="PFO54" s="163"/>
      <c r="PFP54" s="163"/>
      <c r="PFQ54" s="163"/>
      <c r="PFR54" s="163"/>
      <c r="PFS54" s="163"/>
      <c r="PFT54" s="163"/>
      <c r="PFU54" s="163"/>
      <c r="PFV54" s="163"/>
      <c r="PFW54" s="163"/>
      <c r="PFX54" s="163"/>
      <c r="PFY54" s="163"/>
      <c r="PFZ54" s="163"/>
      <c r="PGA54" s="163"/>
      <c r="PGB54" s="163"/>
      <c r="PGC54" s="163"/>
      <c r="PGD54" s="163"/>
      <c r="PGE54" s="163"/>
      <c r="PGF54" s="163"/>
      <c r="PGG54" s="163"/>
      <c r="PGH54" s="163"/>
      <c r="PGI54" s="163"/>
      <c r="PGJ54" s="163"/>
      <c r="PGK54" s="163"/>
      <c r="PGL54" s="163"/>
      <c r="PGM54" s="163"/>
      <c r="PGN54" s="163"/>
      <c r="PGO54" s="163"/>
      <c r="PGP54" s="163"/>
      <c r="PGQ54" s="163"/>
      <c r="PGR54" s="163"/>
      <c r="PGS54" s="163"/>
      <c r="PGT54" s="163"/>
      <c r="PGU54" s="163"/>
      <c r="PGV54" s="163"/>
      <c r="PGW54" s="163"/>
      <c r="PGX54" s="163"/>
      <c r="PGY54" s="163"/>
      <c r="PGZ54" s="163"/>
      <c r="PHA54" s="163"/>
      <c r="PHB54" s="163"/>
      <c r="PHC54" s="163"/>
      <c r="PHD54" s="163"/>
      <c r="PHE54" s="163"/>
      <c r="PHF54" s="163"/>
      <c r="PHG54" s="163"/>
      <c r="PHH54" s="163"/>
      <c r="PHI54" s="163"/>
      <c r="PHJ54" s="163"/>
      <c r="PHK54" s="163"/>
      <c r="PHL54" s="163"/>
      <c r="PHM54" s="163"/>
      <c r="PHN54" s="163"/>
      <c r="PHO54" s="163"/>
      <c r="PHP54" s="163"/>
      <c r="PHQ54" s="163"/>
      <c r="PHR54" s="163"/>
      <c r="PHS54" s="163"/>
      <c r="PHT54" s="163"/>
      <c r="PHU54" s="163"/>
      <c r="PHV54" s="163"/>
      <c r="PHW54" s="163"/>
      <c r="PHX54" s="163"/>
      <c r="PHY54" s="163"/>
      <c r="PHZ54" s="163"/>
      <c r="PIA54" s="163"/>
      <c r="PIB54" s="163"/>
      <c r="PIC54" s="163"/>
      <c r="PID54" s="163"/>
      <c r="PIE54" s="163"/>
      <c r="PIF54" s="163"/>
      <c r="PIG54" s="163"/>
      <c r="PIH54" s="163"/>
      <c r="PII54" s="163"/>
      <c r="PIJ54" s="163"/>
      <c r="PIK54" s="163"/>
      <c r="PIL54" s="163"/>
      <c r="PIM54" s="163"/>
      <c r="PIN54" s="163"/>
      <c r="PIO54" s="163"/>
      <c r="PIP54" s="163"/>
      <c r="PIQ54" s="163"/>
      <c r="PIR54" s="163"/>
      <c r="PIS54" s="163"/>
      <c r="PIT54" s="163"/>
      <c r="PIU54" s="163"/>
      <c r="PIV54" s="163"/>
      <c r="PIW54" s="163"/>
      <c r="PIX54" s="163"/>
      <c r="PIY54" s="163"/>
      <c r="PIZ54" s="163"/>
      <c r="PJA54" s="163"/>
      <c r="PJB54" s="163"/>
      <c r="PJC54" s="163"/>
      <c r="PJD54" s="163"/>
      <c r="PJE54" s="163"/>
      <c r="PJF54" s="163"/>
      <c r="PJG54" s="163"/>
      <c r="PJH54" s="163"/>
      <c r="PJI54" s="163"/>
      <c r="PJJ54" s="163"/>
      <c r="PJK54" s="163"/>
      <c r="PJL54" s="163"/>
      <c r="PJM54" s="163"/>
      <c r="PJN54" s="163"/>
      <c r="PJO54" s="163"/>
      <c r="PJP54" s="163"/>
      <c r="PJQ54" s="163"/>
      <c r="PJR54" s="163"/>
      <c r="PJS54" s="163"/>
      <c r="PJT54" s="163"/>
      <c r="PJU54" s="163"/>
      <c r="PJV54" s="163"/>
      <c r="PJW54" s="163"/>
      <c r="PJX54" s="163"/>
      <c r="PJY54" s="163"/>
      <c r="PJZ54" s="163"/>
      <c r="PKA54" s="163"/>
      <c r="PKB54" s="163"/>
      <c r="PKC54" s="163"/>
      <c r="PKD54" s="163"/>
      <c r="PKE54" s="163"/>
      <c r="PKF54" s="163"/>
      <c r="PKG54" s="163"/>
      <c r="PKH54" s="163"/>
      <c r="PKI54" s="163"/>
      <c r="PKJ54" s="163"/>
      <c r="PKK54" s="163"/>
      <c r="PKL54" s="163"/>
      <c r="PKM54" s="163"/>
      <c r="PKN54" s="163"/>
      <c r="PKO54" s="163"/>
      <c r="PKP54" s="163"/>
      <c r="PKQ54" s="163"/>
      <c r="PKR54" s="163"/>
      <c r="PKS54" s="163"/>
      <c r="PKT54" s="163"/>
      <c r="PKU54" s="163"/>
      <c r="PKV54" s="163"/>
      <c r="PKW54" s="163"/>
      <c r="PKX54" s="163"/>
      <c r="PKY54" s="163"/>
      <c r="PKZ54" s="163"/>
      <c r="PLA54" s="163"/>
      <c r="PLB54" s="163"/>
      <c r="PLC54" s="163"/>
      <c r="PLD54" s="163"/>
      <c r="PLE54" s="163"/>
      <c r="PLF54" s="163"/>
      <c r="PLG54" s="163"/>
      <c r="PLH54" s="163"/>
      <c r="PLI54" s="163"/>
      <c r="PLJ54" s="163"/>
      <c r="PLK54" s="163"/>
      <c r="PLL54" s="163"/>
      <c r="PLM54" s="163"/>
      <c r="PLN54" s="163"/>
      <c r="PLO54" s="163"/>
      <c r="PLP54" s="163"/>
      <c r="PLQ54" s="163"/>
      <c r="PLR54" s="163"/>
      <c r="PLS54" s="163"/>
      <c r="PLT54" s="163"/>
      <c r="PLU54" s="163"/>
      <c r="PLV54" s="163"/>
      <c r="PLW54" s="163"/>
      <c r="PLX54" s="163"/>
      <c r="PLY54" s="163"/>
      <c r="PLZ54" s="163"/>
      <c r="PMA54" s="163"/>
      <c r="PMB54" s="163"/>
      <c r="PMC54" s="163"/>
      <c r="PMD54" s="163"/>
      <c r="PME54" s="163"/>
      <c r="PMF54" s="163"/>
      <c r="PMG54" s="163"/>
      <c r="PMH54" s="163"/>
      <c r="PMI54" s="163"/>
      <c r="PMJ54" s="163"/>
      <c r="PMK54" s="163"/>
      <c r="PML54" s="163"/>
      <c r="PMM54" s="163"/>
      <c r="PMN54" s="163"/>
      <c r="PMO54" s="163"/>
      <c r="PMP54" s="163"/>
      <c r="PMQ54" s="163"/>
      <c r="PMR54" s="163"/>
      <c r="PMS54" s="163"/>
      <c r="PMT54" s="163"/>
      <c r="PMU54" s="163"/>
      <c r="PMV54" s="163"/>
      <c r="PMW54" s="163"/>
      <c r="PMX54" s="163"/>
      <c r="PMY54" s="163"/>
      <c r="PMZ54" s="163"/>
      <c r="PNA54" s="163"/>
      <c r="PNB54" s="163"/>
      <c r="PNC54" s="163"/>
      <c r="PND54" s="163"/>
      <c r="PNE54" s="163"/>
      <c r="PNF54" s="163"/>
      <c r="PNG54" s="163"/>
      <c r="PNH54" s="163"/>
      <c r="PNI54" s="163"/>
      <c r="PNJ54" s="163"/>
      <c r="PNK54" s="163"/>
      <c r="PNL54" s="163"/>
      <c r="PNM54" s="163"/>
      <c r="PNN54" s="163"/>
      <c r="PNO54" s="163"/>
      <c r="PNP54" s="163"/>
      <c r="PNQ54" s="163"/>
      <c r="PNR54" s="163"/>
      <c r="PNS54" s="163"/>
      <c r="PNT54" s="163"/>
      <c r="PNU54" s="163"/>
      <c r="PNV54" s="163"/>
      <c r="PNW54" s="163"/>
      <c r="PNX54" s="163"/>
      <c r="PNY54" s="163"/>
      <c r="PNZ54" s="163"/>
      <c r="POA54" s="163"/>
      <c r="POB54" s="163"/>
      <c r="POC54" s="163"/>
      <c r="POD54" s="163"/>
      <c r="POE54" s="163"/>
      <c r="POF54" s="163"/>
      <c r="POG54" s="163"/>
      <c r="POH54" s="163"/>
      <c r="POI54" s="163"/>
      <c r="POJ54" s="163"/>
      <c r="POK54" s="163"/>
      <c r="POL54" s="163"/>
      <c r="POM54" s="163"/>
      <c r="PON54" s="163"/>
      <c r="POO54" s="163"/>
      <c r="POP54" s="163"/>
      <c r="POQ54" s="163"/>
      <c r="POR54" s="163"/>
      <c r="POS54" s="163"/>
      <c r="POT54" s="163"/>
      <c r="POU54" s="163"/>
      <c r="POV54" s="163"/>
      <c r="POW54" s="163"/>
      <c r="POX54" s="163"/>
      <c r="POY54" s="163"/>
      <c r="POZ54" s="163"/>
      <c r="PPA54" s="163"/>
      <c r="PPB54" s="163"/>
      <c r="PPC54" s="163"/>
      <c r="PPD54" s="163"/>
      <c r="PPE54" s="163"/>
      <c r="PPF54" s="163"/>
      <c r="PPG54" s="163"/>
      <c r="PPH54" s="163"/>
      <c r="PPI54" s="163"/>
      <c r="PPJ54" s="163"/>
      <c r="PPK54" s="163"/>
      <c r="PPL54" s="163"/>
      <c r="PPM54" s="163"/>
      <c r="PPN54" s="163"/>
      <c r="PPO54" s="163"/>
      <c r="PPP54" s="163"/>
      <c r="PPQ54" s="163"/>
      <c r="PPR54" s="163"/>
      <c r="PPS54" s="163"/>
      <c r="PPT54" s="163"/>
      <c r="PPU54" s="163"/>
      <c r="PPV54" s="163"/>
      <c r="PPW54" s="163"/>
      <c r="PPX54" s="163"/>
      <c r="PPY54" s="163"/>
      <c r="PPZ54" s="163"/>
      <c r="PQA54" s="163"/>
      <c r="PQB54" s="163"/>
      <c r="PQC54" s="163"/>
      <c r="PQD54" s="163"/>
      <c r="PQE54" s="163"/>
      <c r="PQF54" s="163"/>
      <c r="PQG54" s="163"/>
      <c r="PQH54" s="163"/>
      <c r="PQI54" s="163"/>
      <c r="PQJ54" s="163"/>
      <c r="PQK54" s="163"/>
      <c r="PQL54" s="163"/>
      <c r="PQM54" s="163"/>
      <c r="PQN54" s="163"/>
      <c r="PQO54" s="163"/>
      <c r="PQP54" s="163"/>
      <c r="PQQ54" s="163"/>
      <c r="PQR54" s="163"/>
      <c r="PQS54" s="163"/>
      <c r="PQT54" s="163"/>
      <c r="PQU54" s="163"/>
      <c r="PQV54" s="163"/>
      <c r="PQW54" s="163"/>
      <c r="PQX54" s="163"/>
      <c r="PQY54" s="163"/>
      <c r="PQZ54" s="163"/>
      <c r="PRA54" s="163"/>
      <c r="PRB54" s="163"/>
      <c r="PRC54" s="163"/>
      <c r="PRD54" s="163"/>
      <c r="PRE54" s="163"/>
      <c r="PRF54" s="163"/>
      <c r="PRG54" s="163"/>
      <c r="PRH54" s="163"/>
      <c r="PRI54" s="163"/>
      <c r="PRJ54" s="163"/>
      <c r="PRK54" s="163"/>
      <c r="PRL54" s="163"/>
      <c r="PRM54" s="163"/>
      <c r="PRN54" s="163"/>
      <c r="PRO54" s="163"/>
      <c r="PRP54" s="163"/>
      <c r="PRQ54" s="163"/>
      <c r="PRR54" s="163"/>
      <c r="PRS54" s="163"/>
      <c r="PRT54" s="163"/>
      <c r="PRU54" s="163"/>
      <c r="PRV54" s="163"/>
      <c r="PRW54" s="163"/>
      <c r="PRX54" s="163"/>
      <c r="PRY54" s="163"/>
      <c r="PRZ54" s="163"/>
      <c r="PSA54" s="163"/>
      <c r="PSB54" s="163"/>
      <c r="PSC54" s="163"/>
      <c r="PSD54" s="163"/>
      <c r="PSE54" s="163"/>
      <c r="PSF54" s="163"/>
      <c r="PSG54" s="163"/>
      <c r="PSH54" s="163"/>
      <c r="PSI54" s="163"/>
      <c r="PSJ54" s="163"/>
      <c r="PSK54" s="163"/>
      <c r="PSL54" s="163"/>
      <c r="PSM54" s="163"/>
      <c r="PSN54" s="163"/>
      <c r="PSO54" s="163"/>
      <c r="PSP54" s="163"/>
      <c r="PSQ54" s="163"/>
      <c r="PSR54" s="163"/>
      <c r="PSS54" s="163"/>
      <c r="PST54" s="163"/>
      <c r="PSU54" s="163"/>
      <c r="PSV54" s="163"/>
      <c r="PSW54" s="163"/>
      <c r="PSX54" s="163"/>
      <c r="PSY54" s="163"/>
      <c r="PSZ54" s="163"/>
      <c r="PTA54" s="163"/>
      <c r="PTB54" s="163"/>
      <c r="PTC54" s="163"/>
      <c r="PTD54" s="163"/>
      <c r="PTE54" s="163"/>
      <c r="PTF54" s="163"/>
      <c r="PTG54" s="163"/>
      <c r="PTH54" s="163"/>
      <c r="PTI54" s="163"/>
      <c r="PTJ54" s="163"/>
      <c r="PTK54" s="163"/>
      <c r="PTL54" s="163"/>
      <c r="PTM54" s="163"/>
      <c r="PTN54" s="163"/>
      <c r="PTO54" s="163"/>
      <c r="PTP54" s="163"/>
      <c r="PTQ54" s="163"/>
      <c r="PTR54" s="163"/>
      <c r="PTS54" s="163"/>
      <c r="PTT54" s="163"/>
      <c r="PTU54" s="163"/>
      <c r="PTV54" s="163"/>
      <c r="PTW54" s="163"/>
      <c r="PTX54" s="163"/>
      <c r="PTY54" s="163"/>
      <c r="PTZ54" s="163"/>
      <c r="PUA54" s="163"/>
      <c r="PUB54" s="163"/>
      <c r="PUC54" s="163"/>
      <c r="PUD54" s="163"/>
      <c r="PUE54" s="163"/>
      <c r="PUF54" s="163"/>
      <c r="PUG54" s="163"/>
      <c r="PUH54" s="163"/>
      <c r="PUI54" s="163"/>
      <c r="PUJ54" s="163"/>
      <c r="PUK54" s="163"/>
      <c r="PUL54" s="163"/>
      <c r="PUM54" s="163"/>
      <c r="PUN54" s="163"/>
      <c r="PUO54" s="163"/>
      <c r="PUP54" s="163"/>
      <c r="PUQ54" s="163"/>
      <c r="PUR54" s="163"/>
      <c r="PUS54" s="163"/>
      <c r="PUT54" s="163"/>
      <c r="PUU54" s="163"/>
      <c r="PUV54" s="163"/>
      <c r="PUW54" s="163"/>
      <c r="PUX54" s="163"/>
      <c r="PUY54" s="163"/>
      <c r="PUZ54" s="163"/>
      <c r="PVA54" s="163"/>
      <c r="PVB54" s="163"/>
      <c r="PVC54" s="163"/>
      <c r="PVD54" s="163"/>
      <c r="PVE54" s="163"/>
      <c r="PVF54" s="163"/>
      <c r="PVG54" s="163"/>
      <c r="PVH54" s="163"/>
      <c r="PVI54" s="163"/>
      <c r="PVJ54" s="163"/>
      <c r="PVK54" s="163"/>
      <c r="PVL54" s="163"/>
      <c r="PVM54" s="163"/>
      <c r="PVN54" s="163"/>
      <c r="PVO54" s="163"/>
      <c r="PVP54" s="163"/>
      <c r="PVQ54" s="163"/>
      <c r="PVR54" s="163"/>
      <c r="PVS54" s="163"/>
      <c r="PVT54" s="163"/>
      <c r="PVU54" s="163"/>
      <c r="PVV54" s="163"/>
      <c r="PVW54" s="163"/>
      <c r="PVX54" s="163"/>
      <c r="PVY54" s="163"/>
      <c r="PVZ54" s="163"/>
      <c r="PWA54" s="163"/>
      <c r="PWB54" s="163"/>
      <c r="PWC54" s="163"/>
      <c r="PWD54" s="163"/>
      <c r="PWE54" s="163"/>
      <c r="PWF54" s="163"/>
      <c r="PWG54" s="163"/>
      <c r="PWH54" s="163"/>
      <c r="PWI54" s="163"/>
      <c r="PWJ54" s="163"/>
      <c r="PWK54" s="163"/>
      <c r="PWL54" s="163"/>
      <c r="PWM54" s="163"/>
      <c r="PWN54" s="163"/>
      <c r="PWO54" s="163"/>
      <c r="PWP54" s="163"/>
      <c r="PWQ54" s="163"/>
      <c r="PWR54" s="163"/>
      <c r="PWS54" s="163"/>
      <c r="PWT54" s="163"/>
      <c r="PWU54" s="163"/>
      <c r="PWV54" s="163"/>
      <c r="PWW54" s="163"/>
      <c r="PWX54" s="163"/>
      <c r="PWY54" s="163"/>
      <c r="PWZ54" s="163"/>
      <c r="PXA54" s="163"/>
      <c r="PXB54" s="163"/>
      <c r="PXC54" s="163"/>
      <c r="PXD54" s="163"/>
      <c r="PXE54" s="163"/>
      <c r="PXF54" s="163"/>
      <c r="PXG54" s="163"/>
      <c r="PXH54" s="163"/>
      <c r="PXI54" s="163"/>
      <c r="PXJ54" s="163"/>
      <c r="PXK54" s="163"/>
      <c r="PXL54" s="163"/>
      <c r="PXM54" s="163"/>
      <c r="PXN54" s="163"/>
      <c r="PXO54" s="163"/>
      <c r="PXP54" s="163"/>
      <c r="PXQ54" s="163"/>
      <c r="PXR54" s="163"/>
      <c r="PXS54" s="163"/>
      <c r="PXT54" s="163"/>
      <c r="PXU54" s="163"/>
      <c r="PXV54" s="163"/>
      <c r="PXW54" s="163"/>
      <c r="PXX54" s="163"/>
      <c r="PXY54" s="163"/>
      <c r="PXZ54" s="163"/>
      <c r="PYA54" s="163"/>
      <c r="PYB54" s="163"/>
      <c r="PYC54" s="163"/>
      <c r="PYD54" s="163"/>
      <c r="PYE54" s="163"/>
      <c r="PYF54" s="163"/>
      <c r="PYG54" s="163"/>
      <c r="PYH54" s="163"/>
      <c r="PYI54" s="163"/>
      <c r="PYJ54" s="163"/>
      <c r="PYK54" s="163"/>
      <c r="PYL54" s="163"/>
      <c r="PYM54" s="163"/>
      <c r="PYN54" s="163"/>
      <c r="PYO54" s="163"/>
      <c r="PYP54" s="163"/>
      <c r="PYQ54" s="163"/>
      <c r="PYR54" s="163"/>
      <c r="PYS54" s="163"/>
      <c r="PYT54" s="163"/>
      <c r="PYU54" s="163"/>
      <c r="PYV54" s="163"/>
      <c r="PYW54" s="163"/>
      <c r="PYX54" s="163"/>
      <c r="PYY54" s="163"/>
      <c r="PYZ54" s="163"/>
      <c r="PZA54" s="163"/>
      <c r="PZB54" s="163"/>
      <c r="PZC54" s="163"/>
      <c r="PZD54" s="163"/>
      <c r="PZE54" s="163"/>
      <c r="PZF54" s="163"/>
      <c r="PZG54" s="163"/>
      <c r="PZH54" s="163"/>
      <c r="PZI54" s="163"/>
      <c r="PZJ54" s="163"/>
      <c r="PZK54" s="163"/>
      <c r="PZL54" s="163"/>
      <c r="PZM54" s="163"/>
      <c r="PZN54" s="163"/>
      <c r="PZO54" s="163"/>
      <c r="PZP54" s="163"/>
      <c r="PZQ54" s="163"/>
      <c r="PZR54" s="163"/>
      <c r="PZS54" s="163"/>
      <c r="PZT54" s="163"/>
      <c r="PZU54" s="163"/>
      <c r="PZV54" s="163"/>
      <c r="PZW54" s="163"/>
      <c r="PZX54" s="163"/>
      <c r="PZY54" s="163"/>
      <c r="PZZ54" s="163"/>
      <c r="QAA54" s="163"/>
      <c r="QAB54" s="163"/>
      <c r="QAC54" s="163"/>
      <c r="QAD54" s="163"/>
      <c r="QAE54" s="163"/>
      <c r="QAF54" s="163"/>
      <c r="QAG54" s="163"/>
      <c r="QAH54" s="163"/>
      <c r="QAI54" s="163"/>
      <c r="QAJ54" s="163"/>
      <c r="QAK54" s="163"/>
      <c r="QAL54" s="163"/>
      <c r="QAM54" s="163"/>
      <c r="QAN54" s="163"/>
      <c r="QAO54" s="163"/>
      <c r="QAP54" s="163"/>
      <c r="QAQ54" s="163"/>
      <c r="QAR54" s="163"/>
      <c r="QAS54" s="163"/>
      <c r="QAT54" s="163"/>
      <c r="QAU54" s="163"/>
      <c r="QAV54" s="163"/>
      <c r="QAW54" s="163"/>
      <c r="QAX54" s="163"/>
      <c r="QAY54" s="163"/>
      <c r="QAZ54" s="163"/>
      <c r="QBA54" s="163"/>
      <c r="QBB54" s="163"/>
      <c r="QBC54" s="163"/>
      <c r="QBD54" s="163"/>
      <c r="QBE54" s="163"/>
      <c r="QBF54" s="163"/>
      <c r="QBG54" s="163"/>
      <c r="QBH54" s="163"/>
      <c r="QBI54" s="163"/>
      <c r="QBJ54" s="163"/>
      <c r="QBK54" s="163"/>
      <c r="QBL54" s="163"/>
      <c r="QBM54" s="163"/>
      <c r="QBN54" s="163"/>
      <c r="QBO54" s="163"/>
      <c r="QBP54" s="163"/>
      <c r="QBQ54" s="163"/>
      <c r="QBR54" s="163"/>
      <c r="QBS54" s="163"/>
      <c r="QBT54" s="163"/>
      <c r="QBU54" s="163"/>
      <c r="QBV54" s="163"/>
      <c r="QBW54" s="163"/>
      <c r="QBX54" s="163"/>
      <c r="QBY54" s="163"/>
      <c r="QBZ54" s="163"/>
      <c r="QCA54" s="163"/>
      <c r="QCB54" s="163"/>
      <c r="QCC54" s="163"/>
      <c r="QCD54" s="163"/>
      <c r="QCE54" s="163"/>
      <c r="QCF54" s="163"/>
      <c r="QCG54" s="163"/>
      <c r="QCH54" s="163"/>
      <c r="QCI54" s="163"/>
      <c r="QCJ54" s="163"/>
      <c r="QCK54" s="163"/>
      <c r="QCL54" s="163"/>
      <c r="QCM54" s="163"/>
      <c r="QCN54" s="163"/>
      <c r="QCO54" s="163"/>
      <c r="QCP54" s="163"/>
      <c r="QCQ54" s="163"/>
      <c r="QCR54" s="163"/>
      <c r="QCS54" s="163"/>
      <c r="QCT54" s="163"/>
      <c r="QCU54" s="163"/>
      <c r="QCV54" s="163"/>
      <c r="QCW54" s="163"/>
      <c r="QCX54" s="163"/>
      <c r="QCY54" s="163"/>
      <c r="QCZ54" s="163"/>
      <c r="QDA54" s="163"/>
      <c r="QDB54" s="163"/>
      <c r="QDC54" s="163"/>
      <c r="QDD54" s="163"/>
      <c r="QDE54" s="163"/>
      <c r="QDF54" s="163"/>
      <c r="QDG54" s="163"/>
      <c r="QDH54" s="163"/>
      <c r="QDI54" s="163"/>
      <c r="QDJ54" s="163"/>
      <c r="QDK54" s="163"/>
      <c r="QDL54" s="163"/>
      <c r="QDM54" s="163"/>
      <c r="QDN54" s="163"/>
      <c r="QDO54" s="163"/>
      <c r="QDP54" s="163"/>
      <c r="QDQ54" s="163"/>
      <c r="QDR54" s="163"/>
      <c r="QDS54" s="163"/>
      <c r="QDT54" s="163"/>
      <c r="QDU54" s="163"/>
      <c r="QDV54" s="163"/>
      <c r="QDW54" s="163"/>
      <c r="QDX54" s="163"/>
      <c r="QDY54" s="163"/>
      <c r="QDZ54" s="163"/>
      <c r="QEA54" s="163"/>
      <c r="QEB54" s="163"/>
      <c r="QEC54" s="163"/>
      <c r="QED54" s="163"/>
      <c r="QEE54" s="163"/>
      <c r="QEF54" s="163"/>
      <c r="QEG54" s="163"/>
      <c r="QEH54" s="163"/>
      <c r="QEI54" s="163"/>
      <c r="QEJ54" s="163"/>
      <c r="QEK54" s="163"/>
      <c r="QEL54" s="163"/>
      <c r="QEM54" s="163"/>
      <c r="QEN54" s="163"/>
      <c r="QEO54" s="163"/>
      <c r="QEP54" s="163"/>
      <c r="QEQ54" s="163"/>
      <c r="QER54" s="163"/>
      <c r="QES54" s="163"/>
      <c r="QET54" s="163"/>
      <c r="QEU54" s="163"/>
      <c r="QEV54" s="163"/>
      <c r="QEW54" s="163"/>
      <c r="QEX54" s="163"/>
      <c r="QEY54" s="163"/>
      <c r="QEZ54" s="163"/>
      <c r="QFA54" s="163"/>
      <c r="QFB54" s="163"/>
      <c r="QFC54" s="163"/>
      <c r="QFD54" s="163"/>
      <c r="QFE54" s="163"/>
      <c r="QFF54" s="163"/>
      <c r="QFG54" s="163"/>
      <c r="QFH54" s="163"/>
      <c r="QFI54" s="163"/>
      <c r="QFJ54" s="163"/>
      <c r="QFK54" s="163"/>
      <c r="QFL54" s="163"/>
      <c r="QFM54" s="163"/>
      <c r="QFN54" s="163"/>
      <c r="QFO54" s="163"/>
      <c r="QFP54" s="163"/>
      <c r="QFQ54" s="163"/>
      <c r="QFR54" s="163"/>
      <c r="QFS54" s="163"/>
      <c r="QFT54" s="163"/>
      <c r="QFU54" s="163"/>
      <c r="QFV54" s="163"/>
      <c r="QFW54" s="163"/>
      <c r="QFX54" s="163"/>
      <c r="QFY54" s="163"/>
      <c r="QFZ54" s="163"/>
      <c r="QGA54" s="163"/>
      <c r="QGB54" s="163"/>
      <c r="QGC54" s="163"/>
      <c r="QGD54" s="163"/>
      <c r="QGE54" s="163"/>
      <c r="QGF54" s="163"/>
      <c r="QGG54" s="163"/>
      <c r="QGH54" s="163"/>
      <c r="QGI54" s="163"/>
      <c r="QGJ54" s="163"/>
      <c r="QGK54" s="163"/>
      <c r="QGL54" s="163"/>
      <c r="QGM54" s="163"/>
      <c r="QGN54" s="163"/>
      <c r="QGO54" s="163"/>
      <c r="QGP54" s="163"/>
      <c r="QGQ54" s="163"/>
      <c r="QGR54" s="163"/>
      <c r="QGS54" s="163"/>
      <c r="QGT54" s="163"/>
      <c r="QGU54" s="163"/>
      <c r="QGV54" s="163"/>
      <c r="QGW54" s="163"/>
      <c r="QGX54" s="163"/>
      <c r="QGY54" s="163"/>
      <c r="QGZ54" s="163"/>
      <c r="QHA54" s="163"/>
      <c r="QHB54" s="163"/>
      <c r="QHC54" s="163"/>
      <c r="QHD54" s="163"/>
      <c r="QHE54" s="163"/>
      <c r="QHF54" s="163"/>
      <c r="QHG54" s="163"/>
      <c r="QHH54" s="163"/>
      <c r="QHI54" s="163"/>
      <c r="QHJ54" s="163"/>
      <c r="QHK54" s="163"/>
      <c r="QHL54" s="163"/>
      <c r="QHM54" s="163"/>
      <c r="QHN54" s="163"/>
      <c r="QHO54" s="163"/>
      <c r="QHP54" s="163"/>
      <c r="QHQ54" s="163"/>
      <c r="QHR54" s="163"/>
      <c r="QHS54" s="163"/>
      <c r="QHT54" s="163"/>
      <c r="QHU54" s="163"/>
      <c r="QHV54" s="163"/>
      <c r="QHW54" s="163"/>
      <c r="QHX54" s="163"/>
      <c r="QHY54" s="163"/>
      <c r="QHZ54" s="163"/>
      <c r="QIA54" s="163"/>
      <c r="QIB54" s="163"/>
      <c r="QIC54" s="163"/>
      <c r="QID54" s="163"/>
      <c r="QIE54" s="163"/>
      <c r="QIF54" s="163"/>
      <c r="QIG54" s="163"/>
      <c r="QIH54" s="163"/>
      <c r="QII54" s="163"/>
      <c r="QIJ54" s="163"/>
      <c r="QIK54" s="163"/>
      <c r="QIL54" s="163"/>
      <c r="QIM54" s="163"/>
      <c r="QIN54" s="163"/>
      <c r="QIO54" s="163"/>
      <c r="QIP54" s="163"/>
      <c r="QIQ54" s="163"/>
      <c r="QIR54" s="163"/>
      <c r="QIS54" s="163"/>
      <c r="QIT54" s="163"/>
      <c r="QIU54" s="163"/>
      <c r="QIV54" s="163"/>
      <c r="QIW54" s="163"/>
      <c r="QIX54" s="163"/>
      <c r="QIY54" s="163"/>
      <c r="QIZ54" s="163"/>
      <c r="QJA54" s="163"/>
      <c r="QJB54" s="163"/>
      <c r="QJC54" s="163"/>
      <c r="QJD54" s="163"/>
      <c r="QJE54" s="163"/>
      <c r="QJF54" s="163"/>
      <c r="QJG54" s="163"/>
      <c r="QJH54" s="163"/>
      <c r="QJI54" s="163"/>
      <c r="QJJ54" s="163"/>
      <c r="QJK54" s="163"/>
      <c r="QJL54" s="163"/>
      <c r="QJM54" s="163"/>
      <c r="QJN54" s="163"/>
      <c r="QJO54" s="163"/>
      <c r="QJP54" s="163"/>
      <c r="QJQ54" s="163"/>
      <c r="QJR54" s="163"/>
      <c r="QJS54" s="163"/>
      <c r="QJT54" s="163"/>
      <c r="QJU54" s="163"/>
      <c r="QJV54" s="163"/>
      <c r="QJW54" s="163"/>
      <c r="QJX54" s="163"/>
      <c r="QJY54" s="163"/>
      <c r="QJZ54" s="163"/>
      <c r="QKA54" s="163"/>
      <c r="QKB54" s="163"/>
      <c r="QKC54" s="163"/>
      <c r="QKD54" s="163"/>
      <c r="QKE54" s="163"/>
      <c r="QKF54" s="163"/>
      <c r="QKG54" s="163"/>
      <c r="QKH54" s="163"/>
      <c r="QKI54" s="163"/>
      <c r="QKJ54" s="163"/>
      <c r="QKK54" s="163"/>
      <c r="QKL54" s="163"/>
      <c r="QKM54" s="163"/>
      <c r="QKN54" s="163"/>
      <c r="QKO54" s="163"/>
      <c r="QKP54" s="163"/>
      <c r="QKQ54" s="163"/>
      <c r="QKR54" s="163"/>
      <c r="QKS54" s="163"/>
      <c r="QKT54" s="163"/>
      <c r="QKU54" s="163"/>
      <c r="QKV54" s="163"/>
      <c r="QKW54" s="163"/>
      <c r="QKX54" s="163"/>
      <c r="QKY54" s="163"/>
      <c r="QKZ54" s="163"/>
      <c r="QLA54" s="163"/>
      <c r="QLB54" s="163"/>
      <c r="QLC54" s="163"/>
      <c r="QLD54" s="163"/>
      <c r="QLE54" s="163"/>
      <c r="QLF54" s="163"/>
      <c r="QLG54" s="163"/>
      <c r="QLH54" s="163"/>
      <c r="QLI54" s="163"/>
      <c r="QLJ54" s="163"/>
      <c r="QLK54" s="163"/>
      <c r="QLL54" s="163"/>
      <c r="QLM54" s="163"/>
      <c r="QLN54" s="163"/>
      <c r="QLO54" s="163"/>
      <c r="QLP54" s="163"/>
      <c r="QLQ54" s="163"/>
      <c r="QLR54" s="163"/>
      <c r="QLS54" s="163"/>
      <c r="QLT54" s="163"/>
      <c r="QLU54" s="163"/>
      <c r="QLV54" s="163"/>
      <c r="QLW54" s="163"/>
      <c r="QLX54" s="163"/>
      <c r="QLY54" s="163"/>
      <c r="QLZ54" s="163"/>
      <c r="QMA54" s="163"/>
      <c r="QMB54" s="163"/>
      <c r="QMC54" s="163"/>
      <c r="QMD54" s="163"/>
      <c r="QME54" s="163"/>
      <c r="QMF54" s="163"/>
      <c r="QMG54" s="163"/>
      <c r="QMH54" s="163"/>
      <c r="QMI54" s="163"/>
      <c r="QMJ54" s="163"/>
      <c r="QMK54" s="163"/>
      <c r="QML54" s="163"/>
      <c r="QMM54" s="163"/>
      <c r="QMN54" s="163"/>
      <c r="QMO54" s="163"/>
      <c r="QMP54" s="163"/>
      <c r="QMQ54" s="163"/>
      <c r="QMR54" s="163"/>
      <c r="QMS54" s="163"/>
      <c r="QMT54" s="163"/>
      <c r="QMU54" s="163"/>
      <c r="QMV54" s="163"/>
      <c r="QMW54" s="163"/>
      <c r="QMX54" s="163"/>
      <c r="QMY54" s="163"/>
      <c r="QMZ54" s="163"/>
      <c r="QNA54" s="163"/>
      <c r="QNB54" s="163"/>
      <c r="QNC54" s="163"/>
      <c r="QND54" s="163"/>
      <c r="QNE54" s="163"/>
      <c r="QNF54" s="163"/>
      <c r="QNG54" s="163"/>
      <c r="QNH54" s="163"/>
      <c r="QNI54" s="163"/>
      <c r="QNJ54" s="163"/>
      <c r="QNK54" s="163"/>
      <c r="QNL54" s="163"/>
      <c r="QNM54" s="163"/>
      <c r="QNN54" s="163"/>
      <c r="QNO54" s="163"/>
      <c r="QNP54" s="163"/>
      <c r="QNQ54" s="163"/>
      <c r="QNR54" s="163"/>
      <c r="QNS54" s="163"/>
      <c r="QNT54" s="163"/>
      <c r="QNU54" s="163"/>
      <c r="QNV54" s="163"/>
      <c r="QNW54" s="163"/>
      <c r="QNX54" s="163"/>
      <c r="QNY54" s="163"/>
      <c r="QNZ54" s="163"/>
      <c r="QOA54" s="163"/>
      <c r="QOB54" s="163"/>
      <c r="QOC54" s="163"/>
      <c r="QOD54" s="163"/>
      <c r="QOE54" s="163"/>
      <c r="QOF54" s="163"/>
      <c r="QOG54" s="163"/>
      <c r="QOH54" s="163"/>
      <c r="QOI54" s="163"/>
      <c r="QOJ54" s="163"/>
      <c r="QOK54" s="163"/>
      <c r="QOL54" s="163"/>
      <c r="QOM54" s="163"/>
      <c r="QON54" s="163"/>
      <c r="QOO54" s="163"/>
      <c r="QOP54" s="163"/>
      <c r="QOQ54" s="163"/>
      <c r="QOR54" s="163"/>
      <c r="QOS54" s="163"/>
      <c r="QOT54" s="163"/>
      <c r="QOU54" s="163"/>
      <c r="QOV54" s="163"/>
      <c r="QOW54" s="163"/>
      <c r="QOX54" s="163"/>
      <c r="QOY54" s="163"/>
      <c r="QOZ54" s="163"/>
      <c r="QPA54" s="163"/>
      <c r="QPB54" s="163"/>
      <c r="QPC54" s="163"/>
      <c r="QPD54" s="163"/>
      <c r="QPE54" s="163"/>
      <c r="QPF54" s="163"/>
      <c r="QPG54" s="163"/>
      <c r="QPH54" s="163"/>
      <c r="QPI54" s="163"/>
      <c r="QPJ54" s="163"/>
      <c r="QPK54" s="163"/>
      <c r="QPL54" s="163"/>
      <c r="QPM54" s="163"/>
      <c r="QPN54" s="163"/>
      <c r="QPO54" s="163"/>
      <c r="QPP54" s="163"/>
      <c r="QPQ54" s="163"/>
      <c r="QPR54" s="163"/>
      <c r="QPS54" s="163"/>
      <c r="QPT54" s="163"/>
      <c r="QPU54" s="163"/>
      <c r="QPV54" s="163"/>
      <c r="QPW54" s="163"/>
      <c r="QPX54" s="163"/>
      <c r="QPY54" s="163"/>
      <c r="QPZ54" s="163"/>
      <c r="QQA54" s="163"/>
      <c r="QQB54" s="163"/>
      <c r="QQC54" s="163"/>
      <c r="QQD54" s="163"/>
      <c r="QQE54" s="163"/>
      <c r="QQF54" s="163"/>
      <c r="QQG54" s="163"/>
      <c r="QQH54" s="163"/>
      <c r="QQI54" s="163"/>
      <c r="QQJ54" s="163"/>
      <c r="QQK54" s="163"/>
      <c r="QQL54" s="163"/>
      <c r="QQM54" s="163"/>
      <c r="QQN54" s="163"/>
      <c r="QQO54" s="163"/>
      <c r="QQP54" s="163"/>
      <c r="QQQ54" s="163"/>
      <c r="QQR54" s="163"/>
      <c r="QQS54" s="163"/>
      <c r="QQT54" s="163"/>
      <c r="QQU54" s="163"/>
      <c r="QQV54" s="163"/>
      <c r="QQW54" s="163"/>
      <c r="QQX54" s="163"/>
      <c r="QQY54" s="163"/>
      <c r="QQZ54" s="163"/>
      <c r="QRA54" s="163"/>
      <c r="QRB54" s="163"/>
      <c r="QRC54" s="163"/>
      <c r="QRD54" s="163"/>
      <c r="QRE54" s="163"/>
      <c r="QRF54" s="163"/>
      <c r="QRG54" s="163"/>
      <c r="QRH54" s="163"/>
      <c r="QRI54" s="163"/>
      <c r="QRJ54" s="163"/>
      <c r="QRK54" s="163"/>
      <c r="QRL54" s="163"/>
      <c r="QRM54" s="163"/>
      <c r="QRN54" s="163"/>
      <c r="QRO54" s="163"/>
      <c r="QRP54" s="163"/>
      <c r="QRQ54" s="163"/>
      <c r="QRR54" s="163"/>
      <c r="QRS54" s="163"/>
      <c r="QRT54" s="163"/>
      <c r="QRU54" s="163"/>
      <c r="QRV54" s="163"/>
      <c r="QRW54" s="163"/>
      <c r="QRX54" s="163"/>
      <c r="QRY54" s="163"/>
      <c r="QRZ54" s="163"/>
      <c r="QSA54" s="163"/>
      <c r="QSB54" s="163"/>
      <c r="QSC54" s="163"/>
      <c r="QSD54" s="163"/>
      <c r="QSE54" s="163"/>
      <c r="QSF54" s="163"/>
      <c r="QSG54" s="163"/>
      <c r="QSH54" s="163"/>
      <c r="QSI54" s="163"/>
      <c r="QSJ54" s="163"/>
      <c r="QSK54" s="163"/>
      <c r="QSL54" s="163"/>
      <c r="QSM54" s="163"/>
      <c r="QSN54" s="163"/>
      <c r="QSO54" s="163"/>
      <c r="QSP54" s="163"/>
      <c r="QSQ54" s="163"/>
      <c r="QSR54" s="163"/>
      <c r="QSS54" s="163"/>
      <c r="QST54" s="163"/>
      <c r="QSU54" s="163"/>
      <c r="QSV54" s="163"/>
      <c r="QSW54" s="163"/>
      <c r="QSX54" s="163"/>
      <c r="QSY54" s="163"/>
      <c r="QSZ54" s="163"/>
      <c r="QTA54" s="163"/>
      <c r="QTB54" s="163"/>
      <c r="QTC54" s="163"/>
      <c r="QTD54" s="163"/>
      <c r="QTE54" s="163"/>
      <c r="QTF54" s="163"/>
      <c r="QTG54" s="163"/>
      <c r="QTH54" s="163"/>
      <c r="QTI54" s="163"/>
      <c r="QTJ54" s="163"/>
      <c r="QTK54" s="163"/>
      <c r="QTL54" s="163"/>
      <c r="QTM54" s="163"/>
      <c r="QTN54" s="163"/>
      <c r="QTO54" s="163"/>
      <c r="QTP54" s="163"/>
      <c r="QTQ54" s="163"/>
      <c r="QTR54" s="163"/>
      <c r="QTS54" s="163"/>
      <c r="QTT54" s="163"/>
      <c r="QTU54" s="163"/>
      <c r="QTV54" s="163"/>
      <c r="QTW54" s="163"/>
      <c r="QTX54" s="163"/>
      <c r="QTY54" s="163"/>
      <c r="QTZ54" s="163"/>
      <c r="QUA54" s="163"/>
      <c r="QUB54" s="163"/>
      <c r="QUC54" s="163"/>
      <c r="QUD54" s="163"/>
      <c r="QUE54" s="163"/>
      <c r="QUF54" s="163"/>
      <c r="QUG54" s="163"/>
      <c r="QUH54" s="163"/>
      <c r="QUI54" s="163"/>
      <c r="QUJ54" s="163"/>
      <c r="QUK54" s="163"/>
      <c r="QUL54" s="163"/>
      <c r="QUM54" s="163"/>
      <c r="QUN54" s="163"/>
      <c r="QUO54" s="163"/>
      <c r="QUP54" s="163"/>
      <c r="QUQ54" s="163"/>
      <c r="QUR54" s="163"/>
      <c r="QUS54" s="163"/>
      <c r="QUT54" s="163"/>
      <c r="QUU54" s="163"/>
      <c r="QUV54" s="163"/>
      <c r="QUW54" s="163"/>
      <c r="QUX54" s="163"/>
      <c r="QUY54" s="163"/>
      <c r="QUZ54" s="163"/>
      <c r="QVA54" s="163"/>
      <c r="QVB54" s="163"/>
      <c r="QVC54" s="163"/>
      <c r="QVD54" s="163"/>
      <c r="QVE54" s="163"/>
      <c r="QVF54" s="163"/>
      <c r="QVG54" s="163"/>
      <c r="QVH54" s="163"/>
      <c r="QVI54" s="163"/>
      <c r="QVJ54" s="163"/>
      <c r="QVK54" s="163"/>
      <c r="QVL54" s="163"/>
      <c r="QVM54" s="163"/>
      <c r="QVN54" s="163"/>
      <c r="QVO54" s="163"/>
      <c r="QVP54" s="163"/>
      <c r="QVQ54" s="163"/>
      <c r="QVR54" s="163"/>
      <c r="QVS54" s="163"/>
      <c r="QVT54" s="163"/>
      <c r="QVU54" s="163"/>
      <c r="QVV54" s="163"/>
      <c r="QVW54" s="163"/>
      <c r="QVX54" s="163"/>
      <c r="QVY54" s="163"/>
      <c r="QVZ54" s="163"/>
      <c r="QWA54" s="163"/>
      <c r="QWB54" s="163"/>
      <c r="QWC54" s="163"/>
      <c r="QWD54" s="163"/>
      <c r="QWE54" s="163"/>
      <c r="QWF54" s="163"/>
      <c r="QWG54" s="163"/>
      <c r="QWH54" s="163"/>
      <c r="QWI54" s="163"/>
      <c r="QWJ54" s="163"/>
      <c r="QWK54" s="163"/>
      <c r="QWL54" s="163"/>
      <c r="QWM54" s="163"/>
      <c r="QWN54" s="163"/>
      <c r="QWO54" s="163"/>
      <c r="QWP54" s="163"/>
      <c r="QWQ54" s="163"/>
      <c r="QWR54" s="163"/>
      <c r="QWS54" s="163"/>
      <c r="QWT54" s="163"/>
      <c r="QWU54" s="163"/>
      <c r="QWV54" s="163"/>
      <c r="QWW54" s="163"/>
      <c r="QWX54" s="163"/>
      <c r="QWY54" s="163"/>
      <c r="QWZ54" s="163"/>
      <c r="QXA54" s="163"/>
      <c r="QXB54" s="163"/>
      <c r="QXC54" s="163"/>
      <c r="QXD54" s="163"/>
      <c r="QXE54" s="163"/>
      <c r="QXF54" s="163"/>
      <c r="QXG54" s="163"/>
      <c r="QXH54" s="163"/>
      <c r="QXI54" s="163"/>
      <c r="QXJ54" s="163"/>
      <c r="QXK54" s="163"/>
      <c r="QXL54" s="163"/>
      <c r="QXM54" s="163"/>
      <c r="QXN54" s="163"/>
      <c r="QXO54" s="163"/>
      <c r="QXP54" s="163"/>
      <c r="QXQ54" s="163"/>
      <c r="QXR54" s="163"/>
      <c r="QXS54" s="163"/>
      <c r="QXT54" s="163"/>
      <c r="QXU54" s="163"/>
      <c r="QXV54" s="163"/>
      <c r="QXW54" s="163"/>
      <c r="QXX54" s="163"/>
      <c r="QXY54" s="163"/>
      <c r="QXZ54" s="163"/>
      <c r="QYA54" s="163"/>
      <c r="QYB54" s="163"/>
      <c r="QYC54" s="163"/>
      <c r="QYD54" s="163"/>
      <c r="QYE54" s="163"/>
      <c r="QYF54" s="163"/>
      <c r="QYG54" s="163"/>
      <c r="QYH54" s="163"/>
      <c r="QYI54" s="163"/>
      <c r="QYJ54" s="163"/>
      <c r="QYK54" s="163"/>
      <c r="QYL54" s="163"/>
      <c r="QYM54" s="163"/>
      <c r="QYN54" s="163"/>
      <c r="QYO54" s="163"/>
      <c r="QYP54" s="163"/>
      <c r="QYQ54" s="163"/>
      <c r="QYR54" s="163"/>
      <c r="QYS54" s="163"/>
      <c r="QYT54" s="163"/>
      <c r="QYU54" s="163"/>
      <c r="QYV54" s="163"/>
      <c r="QYW54" s="163"/>
      <c r="QYX54" s="163"/>
      <c r="QYY54" s="163"/>
      <c r="QYZ54" s="163"/>
      <c r="QZA54" s="163"/>
      <c r="QZB54" s="163"/>
      <c r="QZC54" s="163"/>
      <c r="QZD54" s="163"/>
      <c r="QZE54" s="163"/>
      <c r="QZF54" s="163"/>
      <c r="QZG54" s="163"/>
      <c r="QZH54" s="163"/>
      <c r="QZI54" s="163"/>
      <c r="QZJ54" s="163"/>
      <c r="QZK54" s="163"/>
      <c r="QZL54" s="163"/>
      <c r="QZM54" s="163"/>
      <c r="QZN54" s="163"/>
      <c r="QZO54" s="163"/>
      <c r="QZP54" s="163"/>
      <c r="QZQ54" s="163"/>
      <c r="QZR54" s="163"/>
      <c r="QZS54" s="163"/>
      <c r="QZT54" s="163"/>
      <c r="QZU54" s="163"/>
      <c r="QZV54" s="163"/>
      <c r="QZW54" s="163"/>
      <c r="QZX54" s="163"/>
      <c r="QZY54" s="163"/>
      <c r="QZZ54" s="163"/>
      <c r="RAA54" s="163"/>
      <c r="RAB54" s="163"/>
      <c r="RAC54" s="163"/>
      <c r="RAD54" s="163"/>
      <c r="RAE54" s="163"/>
      <c r="RAF54" s="163"/>
      <c r="RAG54" s="163"/>
      <c r="RAH54" s="163"/>
      <c r="RAI54" s="163"/>
      <c r="RAJ54" s="163"/>
      <c r="RAK54" s="163"/>
      <c r="RAL54" s="163"/>
      <c r="RAM54" s="163"/>
      <c r="RAN54" s="163"/>
      <c r="RAO54" s="163"/>
      <c r="RAP54" s="163"/>
      <c r="RAQ54" s="163"/>
      <c r="RAR54" s="163"/>
      <c r="RAS54" s="163"/>
      <c r="RAT54" s="163"/>
      <c r="RAU54" s="163"/>
      <c r="RAV54" s="163"/>
      <c r="RAW54" s="163"/>
      <c r="RAX54" s="163"/>
      <c r="RAY54" s="163"/>
      <c r="RAZ54" s="163"/>
      <c r="RBA54" s="163"/>
      <c r="RBB54" s="163"/>
      <c r="RBC54" s="163"/>
      <c r="RBD54" s="163"/>
      <c r="RBE54" s="163"/>
      <c r="RBF54" s="163"/>
      <c r="RBG54" s="163"/>
      <c r="RBH54" s="163"/>
      <c r="RBI54" s="163"/>
      <c r="RBJ54" s="163"/>
      <c r="RBK54" s="163"/>
      <c r="RBL54" s="163"/>
      <c r="RBM54" s="163"/>
      <c r="RBN54" s="163"/>
      <c r="RBO54" s="163"/>
      <c r="RBP54" s="163"/>
      <c r="RBQ54" s="163"/>
      <c r="RBR54" s="163"/>
      <c r="RBS54" s="163"/>
      <c r="RBT54" s="163"/>
      <c r="RBU54" s="163"/>
      <c r="RBV54" s="163"/>
      <c r="RBW54" s="163"/>
      <c r="RBX54" s="163"/>
      <c r="RBY54" s="163"/>
      <c r="RBZ54" s="163"/>
      <c r="RCA54" s="163"/>
      <c r="RCB54" s="163"/>
      <c r="RCC54" s="163"/>
      <c r="RCD54" s="163"/>
      <c r="RCE54" s="163"/>
      <c r="RCF54" s="163"/>
      <c r="RCG54" s="163"/>
      <c r="RCH54" s="163"/>
      <c r="RCI54" s="163"/>
      <c r="RCJ54" s="163"/>
      <c r="RCK54" s="163"/>
      <c r="RCL54" s="163"/>
      <c r="RCM54" s="163"/>
      <c r="RCN54" s="163"/>
      <c r="RCO54" s="163"/>
      <c r="RCP54" s="163"/>
      <c r="RCQ54" s="163"/>
      <c r="RCR54" s="163"/>
      <c r="RCS54" s="163"/>
      <c r="RCT54" s="163"/>
      <c r="RCU54" s="163"/>
      <c r="RCV54" s="163"/>
      <c r="RCW54" s="163"/>
      <c r="RCX54" s="163"/>
      <c r="RCY54" s="163"/>
      <c r="RCZ54" s="163"/>
      <c r="RDA54" s="163"/>
      <c r="RDB54" s="163"/>
      <c r="RDC54" s="163"/>
      <c r="RDD54" s="163"/>
      <c r="RDE54" s="163"/>
      <c r="RDF54" s="163"/>
      <c r="RDG54" s="163"/>
      <c r="RDH54" s="163"/>
      <c r="RDI54" s="163"/>
      <c r="RDJ54" s="163"/>
      <c r="RDK54" s="163"/>
      <c r="RDL54" s="163"/>
      <c r="RDM54" s="163"/>
      <c r="RDN54" s="163"/>
      <c r="RDO54" s="163"/>
      <c r="RDP54" s="163"/>
      <c r="RDQ54" s="163"/>
      <c r="RDR54" s="163"/>
      <c r="RDS54" s="163"/>
      <c r="RDT54" s="163"/>
      <c r="RDU54" s="163"/>
      <c r="RDV54" s="163"/>
      <c r="RDW54" s="163"/>
      <c r="RDX54" s="163"/>
      <c r="RDY54" s="163"/>
      <c r="RDZ54" s="163"/>
      <c r="REA54" s="163"/>
      <c r="REB54" s="163"/>
      <c r="REC54" s="163"/>
      <c r="RED54" s="163"/>
      <c r="REE54" s="163"/>
      <c r="REF54" s="163"/>
      <c r="REG54" s="163"/>
      <c r="REH54" s="163"/>
      <c r="REI54" s="163"/>
      <c r="REJ54" s="163"/>
      <c r="REK54" s="163"/>
      <c r="REL54" s="163"/>
      <c r="REM54" s="163"/>
      <c r="REN54" s="163"/>
      <c r="REO54" s="163"/>
      <c r="REP54" s="163"/>
      <c r="REQ54" s="163"/>
      <c r="RER54" s="163"/>
      <c r="RES54" s="163"/>
      <c r="RET54" s="163"/>
      <c r="REU54" s="163"/>
      <c r="REV54" s="163"/>
      <c r="REW54" s="163"/>
      <c r="REX54" s="163"/>
      <c r="REY54" s="163"/>
      <c r="REZ54" s="163"/>
      <c r="RFA54" s="163"/>
      <c r="RFB54" s="163"/>
      <c r="RFC54" s="163"/>
      <c r="RFD54" s="163"/>
      <c r="RFE54" s="163"/>
      <c r="RFF54" s="163"/>
      <c r="RFG54" s="163"/>
      <c r="RFH54" s="163"/>
      <c r="RFI54" s="163"/>
      <c r="RFJ54" s="163"/>
      <c r="RFK54" s="163"/>
      <c r="RFL54" s="163"/>
      <c r="RFM54" s="163"/>
      <c r="RFN54" s="163"/>
      <c r="RFO54" s="163"/>
      <c r="RFP54" s="163"/>
      <c r="RFQ54" s="163"/>
      <c r="RFR54" s="163"/>
      <c r="RFS54" s="163"/>
      <c r="RFT54" s="163"/>
      <c r="RFU54" s="163"/>
      <c r="RFV54" s="163"/>
      <c r="RFW54" s="163"/>
      <c r="RFX54" s="163"/>
      <c r="RFY54" s="163"/>
      <c r="RFZ54" s="163"/>
      <c r="RGA54" s="163"/>
      <c r="RGB54" s="163"/>
      <c r="RGC54" s="163"/>
      <c r="RGD54" s="163"/>
      <c r="RGE54" s="163"/>
      <c r="RGF54" s="163"/>
      <c r="RGG54" s="163"/>
      <c r="RGH54" s="163"/>
      <c r="RGI54" s="163"/>
      <c r="RGJ54" s="163"/>
      <c r="RGK54" s="163"/>
      <c r="RGL54" s="163"/>
      <c r="RGM54" s="163"/>
      <c r="RGN54" s="163"/>
      <c r="RGO54" s="163"/>
      <c r="RGP54" s="163"/>
      <c r="RGQ54" s="163"/>
      <c r="RGR54" s="163"/>
      <c r="RGS54" s="163"/>
      <c r="RGT54" s="163"/>
      <c r="RGU54" s="163"/>
      <c r="RGV54" s="163"/>
      <c r="RGW54" s="163"/>
      <c r="RGX54" s="163"/>
      <c r="RGY54" s="163"/>
      <c r="RGZ54" s="163"/>
      <c r="RHA54" s="163"/>
      <c r="RHB54" s="163"/>
      <c r="RHC54" s="163"/>
      <c r="RHD54" s="163"/>
      <c r="RHE54" s="163"/>
      <c r="RHF54" s="163"/>
      <c r="RHG54" s="163"/>
      <c r="RHH54" s="163"/>
      <c r="RHI54" s="163"/>
      <c r="RHJ54" s="163"/>
      <c r="RHK54" s="163"/>
      <c r="RHL54" s="163"/>
      <c r="RHM54" s="163"/>
      <c r="RHN54" s="163"/>
      <c r="RHO54" s="163"/>
      <c r="RHP54" s="163"/>
      <c r="RHQ54" s="163"/>
      <c r="RHR54" s="163"/>
      <c r="RHS54" s="163"/>
      <c r="RHT54" s="163"/>
      <c r="RHU54" s="163"/>
      <c r="RHV54" s="163"/>
      <c r="RHW54" s="163"/>
      <c r="RHX54" s="163"/>
      <c r="RHY54" s="163"/>
      <c r="RHZ54" s="163"/>
      <c r="RIA54" s="163"/>
      <c r="RIB54" s="163"/>
      <c r="RIC54" s="163"/>
      <c r="RID54" s="163"/>
      <c r="RIE54" s="163"/>
      <c r="RIF54" s="163"/>
      <c r="RIG54" s="163"/>
      <c r="RIH54" s="163"/>
      <c r="RII54" s="163"/>
      <c r="RIJ54" s="163"/>
      <c r="RIK54" s="163"/>
      <c r="RIL54" s="163"/>
      <c r="RIM54" s="163"/>
      <c r="RIN54" s="163"/>
      <c r="RIO54" s="163"/>
      <c r="RIP54" s="163"/>
      <c r="RIQ54" s="163"/>
      <c r="RIR54" s="163"/>
      <c r="RIS54" s="163"/>
      <c r="RIT54" s="163"/>
      <c r="RIU54" s="163"/>
      <c r="RIV54" s="163"/>
      <c r="RIW54" s="163"/>
      <c r="RIX54" s="163"/>
      <c r="RIY54" s="163"/>
      <c r="RIZ54" s="163"/>
      <c r="RJA54" s="163"/>
      <c r="RJB54" s="163"/>
      <c r="RJC54" s="163"/>
      <c r="RJD54" s="163"/>
      <c r="RJE54" s="163"/>
      <c r="RJF54" s="163"/>
      <c r="RJG54" s="163"/>
      <c r="RJH54" s="163"/>
      <c r="RJI54" s="163"/>
      <c r="RJJ54" s="163"/>
      <c r="RJK54" s="163"/>
      <c r="RJL54" s="163"/>
      <c r="RJM54" s="163"/>
      <c r="RJN54" s="163"/>
      <c r="RJO54" s="163"/>
      <c r="RJP54" s="163"/>
      <c r="RJQ54" s="163"/>
      <c r="RJR54" s="163"/>
      <c r="RJS54" s="163"/>
      <c r="RJT54" s="163"/>
      <c r="RJU54" s="163"/>
      <c r="RJV54" s="163"/>
      <c r="RJW54" s="163"/>
      <c r="RJX54" s="163"/>
      <c r="RJY54" s="163"/>
      <c r="RJZ54" s="163"/>
      <c r="RKA54" s="163"/>
      <c r="RKB54" s="163"/>
      <c r="RKC54" s="163"/>
      <c r="RKD54" s="163"/>
      <c r="RKE54" s="163"/>
      <c r="RKF54" s="163"/>
      <c r="RKG54" s="163"/>
      <c r="RKH54" s="163"/>
      <c r="RKI54" s="163"/>
      <c r="RKJ54" s="163"/>
      <c r="RKK54" s="163"/>
      <c r="RKL54" s="163"/>
      <c r="RKM54" s="163"/>
      <c r="RKN54" s="163"/>
      <c r="RKO54" s="163"/>
      <c r="RKP54" s="163"/>
      <c r="RKQ54" s="163"/>
      <c r="RKR54" s="163"/>
      <c r="RKS54" s="163"/>
      <c r="RKT54" s="163"/>
      <c r="RKU54" s="163"/>
      <c r="RKV54" s="163"/>
      <c r="RKW54" s="163"/>
      <c r="RKX54" s="163"/>
      <c r="RKY54" s="163"/>
      <c r="RKZ54" s="163"/>
      <c r="RLA54" s="163"/>
      <c r="RLB54" s="163"/>
      <c r="RLC54" s="163"/>
      <c r="RLD54" s="163"/>
      <c r="RLE54" s="163"/>
      <c r="RLF54" s="163"/>
      <c r="RLG54" s="163"/>
      <c r="RLH54" s="163"/>
      <c r="RLI54" s="163"/>
      <c r="RLJ54" s="163"/>
      <c r="RLK54" s="163"/>
      <c r="RLL54" s="163"/>
      <c r="RLM54" s="163"/>
      <c r="RLN54" s="163"/>
      <c r="RLO54" s="163"/>
      <c r="RLP54" s="163"/>
      <c r="RLQ54" s="163"/>
      <c r="RLR54" s="163"/>
      <c r="RLS54" s="163"/>
      <c r="RLT54" s="163"/>
      <c r="RLU54" s="163"/>
      <c r="RLV54" s="163"/>
      <c r="RLW54" s="163"/>
      <c r="RLX54" s="163"/>
      <c r="RLY54" s="163"/>
      <c r="RLZ54" s="163"/>
      <c r="RMA54" s="163"/>
      <c r="RMB54" s="163"/>
      <c r="RMC54" s="163"/>
      <c r="RMD54" s="163"/>
      <c r="RME54" s="163"/>
      <c r="RMF54" s="163"/>
      <c r="RMG54" s="163"/>
      <c r="RMH54" s="163"/>
      <c r="RMI54" s="163"/>
      <c r="RMJ54" s="163"/>
      <c r="RMK54" s="163"/>
      <c r="RML54" s="163"/>
      <c r="RMM54" s="163"/>
      <c r="RMN54" s="163"/>
      <c r="RMO54" s="163"/>
      <c r="RMP54" s="163"/>
      <c r="RMQ54" s="163"/>
      <c r="RMR54" s="163"/>
      <c r="RMS54" s="163"/>
      <c r="RMT54" s="163"/>
      <c r="RMU54" s="163"/>
      <c r="RMV54" s="163"/>
      <c r="RMW54" s="163"/>
      <c r="RMX54" s="163"/>
      <c r="RMY54" s="163"/>
      <c r="RMZ54" s="163"/>
      <c r="RNA54" s="163"/>
      <c r="RNB54" s="163"/>
      <c r="RNC54" s="163"/>
      <c r="RND54" s="163"/>
      <c r="RNE54" s="163"/>
      <c r="RNF54" s="163"/>
      <c r="RNG54" s="163"/>
      <c r="RNH54" s="163"/>
      <c r="RNI54" s="163"/>
      <c r="RNJ54" s="163"/>
      <c r="RNK54" s="163"/>
      <c r="RNL54" s="163"/>
      <c r="RNM54" s="163"/>
      <c r="RNN54" s="163"/>
      <c r="RNO54" s="163"/>
      <c r="RNP54" s="163"/>
      <c r="RNQ54" s="163"/>
      <c r="RNR54" s="163"/>
      <c r="RNS54" s="163"/>
      <c r="RNT54" s="163"/>
      <c r="RNU54" s="163"/>
      <c r="RNV54" s="163"/>
      <c r="RNW54" s="163"/>
      <c r="RNX54" s="163"/>
      <c r="RNY54" s="163"/>
      <c r="RNZ54" s="163"/>
      <c r="ROA54" s="163"/>
      <c r="ROB54" s="163"/>
      <c r="ROC54" s="163"/>
      <c r="ROD54" s="163"/>
      <c r="ROE54" s="163"/>
      <c r="ROF54" s="163"/>
      <c r="ROG54" s="163"/>
      <c r="ROH54" s="163"/>
      <c r="ROI54" s="163"/>
      <c r="ROJ54" s="163"/>
      <c r="ROK54" s="163"/>
      <c r="ROL54" s="163"/>
      <c r="ROM54" s="163"/>
      <c r="RON54" s="163"/>
      <c r="ROO54" s="163"/>
      <c r="ROP54" s="163"/>
      <c r="ROQ54" s="163"/>
      <c r="ROR54" s="163"/>
      <c r="ROS54" s="163"/>
      <c r="ROT54" s="163"/>
      <c r="ROU54" s="163"/>
      <c r="ROV54" s="163"/>
      <c r="ROW54" s="163"/>
      <c r="ROX54" s="163"/>
      <c r="ROY54" s="163"/>
      <c r="ROZ54" s="163"/>
      <c r="RPA54" s="163"/>
      <c r="RPB54" s="163"/>
      <c r="RPC54" s="163"/>
      <c r="RPD54" s="163"/>
      <c r="RPE54" s="163"/>
      <c r="RPF54" s="163"/>
      <c r="RPG54" s="163"/>
      <c r="RPH54" s="163"/>
      <c r="RPI54" s="163"/>
      <c r="RPJ54" s="163"/>
      <c r="RPK54" s="163"/>
      <c r="RPL54" s="163"/>
      <c r="RPM54" s="163"/>
      <c r="RPN54" s="163"/>
      <c r="RPO54" s="163"/>
      <c r="RPP54" s="163"/>
      <c r="RPQ54" s="163"/>
      <c r="RPR54" s="163"/>
      <c r="RPS54" s="163"/>
      <c r="RPT54" s="163"/>
      <c r="RPU54" s="163"/>
      <c r="RPV54" s="163"/>
      <c r="RPW54" s="163"/>
      <c r="RPX54" s="163"/>
      <c r="RPY54" s="163"/>
      <c r="RPZ54" s="163"/>
      <c r="RQA54" s="163"/>
      <c r="RQB54" s="163"/>
      <c r="RQC54" s="163"/>
      <c r="RQD54" s="163"/>
      <c r="RQE54" s="163"/>
      <c r="RQF54" s="163"/>
      <c r="RQG54" s="163"/>
      <c r="RQH54" s="163"/>
      <c r="RQI54" s="163"/>
      <c r="RQJ54" s="163"/>
      <c r="RQK54" s="163"/>
      <c r="RQL54" s="163"/>
      <c r="RQM54" s="163"/>
      <c r="RQN54" s="163"/>
      <c r="RQO54" s="163"/>
      <c r="RQP54" s="163"/>
      <c r="RQQ54" s="163"/>
      <c r="RQR54" s="163"/>
      <c r="RQS54" s="163"/>
      <c r="RQT54" s="163"/>
      <c r="RQU54" s="163"/>
      <c r="RQV54" s="163"/>
      <c r="RQW54" s="163"/>
      <c r="RQX54" s="163"/>
      <c r="RQY54" s="163"/>
      <c r="RQZ54" s="163"/>
      <c r="RRA54" s="163"/>
      <c r="RRB54" s="163"/>
      <c r="RRC54" s="163"/>
      <c r="RRD54" s="163"/>
      <c r="RRE54" s="163"/>
      <c r="RRF54" s="163"/>
      <c r="RRG54" s="163"/>
      <c r="RRH54" s="163"/>
      <c r="RRI54" s="163"/>
      <c r="RRJ54" s="163"/>
      <c r="RRK54" s="163"/>
      <c r="RRL54" s="163"/>
      <c r="RRM54" s="163"/>
      <c r="RRN54" s="163"/>
      <c r="RRO54" s="163"/>
      <c r="RRP54" s="163"/>
      <c r="RRQ54" s="163"/>
      <c r="RRR54" s="163"/>
      <c r="RRS54" s="163"/>
      <c r="RRT54" s="163"/>
      <c r="RRU54" s="163"/>
      <c r="RRV54" s="163"/>
      <c r="RRW54" s="163"/>
      <c r="RRX54" s="163"/>
      <c r="RRY54" s="163"/>
      <c r="RRZ54" s="163"/>
      <c r="RSA54" s="163"/>
      <c r="RSB54" s="163"/>
      <c r="RSC54" s="163"/>
      <c r="RSD54" s="163"/>
      <c r="RSE54" s="163"/>
      <c r="RSF54" s="163"/>
      <c r="RSG54" s="163"/>
      <c r="RSH54" s="163"/>
      <c r="RSI54" s="163"/>
      <c r="RSJ54" s="163"/>
      <c r="RSK54" s="163"/>
      <c r="RSL54" s="163"/>
      <c r="RSM54" s="163"/>
      <c r="RSN54" s="163"/>
      <c r="RSO54" s="163"/>
      <c r="RSP54" s="163"/>
      <c r="RSQ54" s="163"/>
      <c r="RSR54" s="163"/>
      <c r="RSS54" s="163"/>
      <c r="RST54" s="163"/>
      <c r="RSU54" s="163"/>
      <c r="RSV54" s="163"/>
      <c r="RSW54" s="163"/>
      <c r="RSX54" s="163"/>
      <c r="RSY54" s="163"/>
      <c r="RSZ54" s="163"/>
      <c r="RTA54" s="163"/>
      <c r="RTB54" s="163"/>
      <c r="RTC54" s="163"/>
      <c r="RTD54" s="163"/>
      <c r="RTE54" s="163"/>
      <c r="RTF54" s="163"/>
      <c r="RTG54" s="163"/>
      <c r="RTH54" s="163"/>
      <c r="RTI54" s="163"/>
      <c r="RTJ54" s="163"/>
      <c r="RTK54" s="163"/>
      <c r="RTL54" s="163"/>
      <c r="RTM54" s="163"/>
      <c r="RTN54" s="163"/>
      <c r="RTO54" s="163"/>
      <c r="RTP54" s="163"/>
      <c r="RTQ54" s="163"/>
      <c r="RTR54" s="163"/>
      <c r="RTS54" s="163"/>
      <c r="RTT54" s="163"/>
      <c r="RTU54" s="163"/>
      <c r="RTV54" s="163"/>
      <c r="RTW54" s="163"/>
      <c r="RTX54" s="163"/>
      <c r="RTY54" s="163"/>
      <c r="RTZ54" s="163"/>
      <c r="RUA54" s="163"/>
      <c r="RUB54" s="163"/>
      <c r="RUC54" s="163"/>
      <c r="RUD54" s="163"/>
      <c r="RUE54" s="163"/>
      <c r="RUF54" s="163"/>
      <c r="RUG54" s="163"/>
      <c r="RUH54" s="163"/>
      <c r="RUI54" s="163"/>
      <c r="RUJ54" s="163"/>
      <c r="RUK54" s="163"/>
      <c r="RUL54" s="163"/>
      <c r="RUM54" s="163"/>
      <c r="RUN54" s="163"/>
      <c r="RUO54" s="163"/>
      <c r="RUP54" s="163"/>
      <c r="RUQ54" s="163"/>
      <c r="RUR54" s="163"/>
      <c r="RUS54" s="163"/>
      <c r="RUT54" s="163"/>
      <c r="RUU54" s="163"/>
      <c r="RUV54" s="163"/>
      <c r="RUW54" s="163"/>
      <c r="RUX54" s="163"/>
      <c r="RUY54" s="163"/>
      <c r="RUZ54" s="163"/>
      <c r="RVA54" s="163"/>
      <c r="RVB54" s="163"/>
      <c r="RVC54" s="163"/>
      <c r="RVD54" s="163"/>
      <c r="RVE54" s="163"/>
      <c r="RVF54" s="163"/>
      <c r="RVG54" s="163"/>
      <c r="RVH54" s="163"/>
      <c r="RVI54" s="163"/>
      <c r="RVJ54" s="163"/>
      <c r="RVK54" s="163"/>
      <c r="RVL54" s="163"/>
      <c r="RVM54" s="163"/>
      <c r="RVN54" s="163"/>
      <c r="RVO54" s="163"/>
      <c r="RVP54" s="163"/>
      <c r="RVQ54" s="163"/>
      <c r="RVR54" s="163"/>
      <c r="RVS54" s="163"/>
      <c r="RVT54" s="163"/>
      <c r="RVU54" s="163"/>
      <c r="RVV54" s="163"/>
      <c r="RVW54" s="163"/>
      <c r="RVX54" s="163"/>
      <c r="RVY54" s="163"/>
      <c r="RVZ54" s="163"/>
      <c r="RWA54" s="163"/>
      <c r="RWB54" s="163"/>
      <c r="RWC54" s="163"/>
      <c r="RWD54" s="163"/>
      <c r="RWE54" s="163"/>
      <c r="RWF54" s="163"/>
      <c r="RWG54" s="163"/>
      <c r="RWH54" s="163"/>
      <c r="RWI54" s="163"/>
      <c r="RWJ54" s="163"/>
      <c r="RWK54" s="163"/>
      <c r="RWL54" s="163"/>
      <c r="RWM54" s="163"/>
      <c r="RWN54" s="163"/>
      <c r="RWO54" s="163"/>
      <c r="RWP54" s="163"/>
      <c r="RWQ54" s="163"/>
      <c r="RWR54" s="163"/>
      <c r="RWS54" s="163"/>
      <c r="RWT54" s="163"/>
      <c r="RWU54" s="163"/>
      <c r="RWV54" s="163"/>
      <c r="RWW54" s="163"/>
      <c r="RWX54" s="163"/>
      <c r="RWY54" s="163"/>
      <c r="RWZ54" s="163"/>
      <c r="RXA54" s="163"/>
      <c r="RXB54" s="163"/>
      <c r="RXC54" s="163"/>
      <c r="RXD54" s="163"/>
      <c r="RXE54" s="163"/>
      <c r="RXF54" s="163"/>
      <c r="RXG54" s="163"/>
      <c r="RXH54" s="163"/>
      <c r="RXI54" s="163"/>
      <c r="RXJ54" s="163"/>
      <c r="RXK54" s="163"/>
      <c r="RXL54" s="163"/>
      <c r="RXM54" s="163"/>
      <c r="RXN54" s="163"/>
      <c r="RXO54" s="163"/>
      <c r="RXP54" s="163"/>
      <c r="RXQ54" s="163"/>
      <c r="RXR54" s="163"/>
      <c r="RXS54" s="163"/>
      <c r="RXT54" s="163"/>
      <c r="RXU54" s="163"/>
      <c r="RXV54" s="163"/>
      <c r="RXW54" s="163"/>
      <c r="RXX54" s="163"/>
      <c r="RXY54" s="163"/>
      <c r="RXZ54" s="163"/>
      <c r="RYA54" s="163"/>
      <c r="RYB54" s="163"/>
      <c r="RYC54" s="163"/>
      <c r="RYD54" s="163"/>
      <c r="RYE54" s="163"/>
      <c r="RYF54" s="163"/>
      <c r="RYG54" s="163"/>
      <c r="RYH54" s="163"/>
      <c r="RYI54" s="163"/>
      <c r="RYJ54" s="163"/>
      <c r="RYK54" s="163"/>
      <c r="RYL54" s="163"/>
      <c r="RYM54" s="163"/>
      <c r="RYN54" s="163"/>
      <c r="RYO54" s="163"/>
      <c r="RYP54" s="163"/>
      <c r="RYQ54" s="163"/>
      <c r="RYR54" s="163"/>
      <c r="RYS54" s="163"/>
      <c r="RYT54" s="163"/>
      <c r="RYU54" s="163"/>
      <c r="RYV54" s="163"/>
      <c r="RYW54" s="163"/>
      <c r="RYX54" s="163"/>
      <c r="RYY54" s="163"/>
      <c r="RYZ54" s="163"/>
      <c r="RZA54" s="163"/>
      <c r="RZB54" s="163"/>
      <c r="RZC54" s="163"/>
      <c r="RZD54" s="163"/>
      <c r="RZE54" s="163"/>
      <c r="RZF54" s="163"/>
      <c r="RZG54" s="163"/>
      <c r="RZH54" s="163"/>
      <c r="RZI54" s="163"/>
      <c r="RZJ54" s="163"/>
      <c r="RZK54" s="163"/>
      <c r="RZL54" s="163"/>
      <c r="RZM54" s="163"/>
      <c r="RZN54" s="163"/>
      <c r="RZO54" s="163"/>
      <c r="RZP54" s="163"/>
      <c r="RZQ54" s="163"/>
      <c r="RZR54" s="163"/>
      <c r="RZS54" s="163"/>
      <c r="RZT54" s="163"/>
      <c r="RZU54" s="163"/>
      <c r="RZV54" s="163"/>
      <c r="RZW54" s="163"/>
      <c r="RZX54" s="163"/>
      <c r="RZY54" s="163"/>
      <c r="RZZ54" s="163"/>
      <c r="SAA54" s="163"/>
      <c r="SAB54" s="163"/>
      <c r="SAC54" s="163"/>
      <c r="SAD54" s="163"/>
      <c r="SAE54" s="163"/>
      <c r="SAF54" s="163"/>
      <c r="SAG54" s="163"/>
      <c r="SAH54" s="163"/>
      <c r="SAI54" s="163"/>
      <c r="SAJ54" s="163"/>
      <c r="SAK54" s="163"/>
      <c r="SAL54" s="163"/>
      <c r="SAM54" s="163"/>
      <c r="SAN54" s="163"/>
      <c r="SAO54" s="163"/>
      <c r="SAP54" s="163"/>
      <c r="SAQ54" s="163"/>
      <c r="SAR54" s="163"/>
      <c r="SAS54" s="163"/>
      <c r="SAT54" s="163"/>
      <c r="SAU54" s="163"/>
      <c r="SAV54" s="163"/>
      <c r="SAW54" s="163"/>
      <c r="SAX54" s="163"/>
      <c r="SAY54" s="163"/>
      <c r="SAZ54" s="163"/>
      <c r="SBA54" s="163"/>
      <c r="SBB54" s="163"/>
      <c r="SBC54" s="163"/>
      <c r="SBD54" s="163"/>
      <c r="SBE54" s="163"/>
      <c r="SBF54" s="163"/>
      <c r="SBG54" s="163"/>
      <c r="SBH54" s="163"/>
      <c r="SBI54" s="163"/>
      <c r="SBJ54" s="163"/>
      <c r="SBK54" s="163"/>
      <c r="SBL54" s="163"/>
      <c r="SBM54" s="163"/>
      <c r="SBN54" s="163"/>
      <c r="SBO54" s="163"/>
      <c r="SBP54" s="163"/>
      <c r="SBQ54" s="163"/>
      <c r="SBR54" s="163"/>
      <c r="SBS54" s="163"/>
      <c r="SBT54" s="163"/>
      <c r="SBU54" s="163"/>
      <c r="SBV54" s="163"/>
      <c r="SBW54" s="163"/>
      <c r="SBX54" s="163"/>
      <c r="SBY54" s="163"/>
      <c r="SBZ54" s="163"/>
      <c r="SCA54" s="163"/>
      <c r="SCB54" s="163"/>
      <c r="SCC54" s="163"/>
      <c r="SCD54" s="163"/>
      <c r="SCE54" s="163"/>
      <c r="SCF54" s="163"/>
      <c r="SCG54" s="163"/>
      <c r="SCH54" s="163"/>
      <c r="SCI54" s="163"/>
      <c r="SCJ54" s="163"/>
      <c r="SCK54" s="163"/>
      <c r="SCL54" s="163"/>
      <c r="SCM54" s="163"/>
      <c r="SCN54" s="163"/>
      <c r="SCO54" s="163"/>
      <c r="SCP54" s="163"/>
      <c r="SCQ54" s="163"/>
      <c r="SCR54" s="163"/>
      <c r="SCS54" s="163"/>
      <c r="SCT54" s="163"/>
      <c r="SCU54" s="163"/>
      <c r="SCV54" s="163"/>
      <c r="SCW54" s="163"/>
      <c r="SCX54" s="163"/>
      <c r="SCY54" s="163"/>
      <c r="SCZ54" s="163"/>
      <c r="SDA54" s="163"/>
      <c r="SDB54" s="163"/>
      <c r="SDC54" s="163"/>
      <c r="SDD54" s="163"/>
      <c r="SDE54" s="163"/>
      <c r="SDF54" s="163"/>
      <c r="SDG54" s="163"/>
      <c r="SDH54" s="163"/>
      <c r="SDI54" s="163"/>
      <c r="SDJ54" s="163"/>
      <c r="SDK54" s="163"/>
      <c r="SDL54" s="163"/>
      <c r="SDM54" s="163"/>
      <c r="SDN54" s="163"/>
      <c r="SDO54" s="163"/>
      <c r="SDP54" s="163"/>
      <c r="SDQ54" s="163"/>
      <c r="SDR54" s="163"/>
      <c r="SDS54" s="163"/>
      <c r="SDT54" s="163"/>
      <c r="SDU54" s="163"/>
      <c r="SDV54" s="163"/>
      <c r="SDW54" s="163"/>
      <c r="SDX54" s="163"/>
      <c r="SDY54" s="163"/>
      <c r="SDZ54" s="163"/>
      <c r="SEA54" s="163"/>
      <c r="SEB54" s="163"/>
      <c r="SEC54" s="163"/>
      <c r="SED54" s="163"/>
      <c r="SEE54" s="163"/>
      <c r="SEF54" s="163"/>
      <c r="SEG54" s="163"/>
      <c r="SEH54" s="163"/>
      <c r="SEI54" s="163"/>
      <c r="SEJ54" s="163"/>
      <c r="SEK54" s="163"/>
      <c r="SEL54" s="163"/>
      <c r="SEM54" s="163"/>
      <c r="SEN54" s="163"/>
      <c r="SEO54" s="163"/>
      <c r="SEP54" s="163"/>
      <c r="SEQ54" s="163"/>
      <c r="SER54" s="163"/>
      <c r="SES54" s="163"/>
      <c r="SET54" s="163"/>
      <c r="SEU54" s="163"/>
      <c r="SEV54" s="163"/>
      <c r="SEW54" s="163"/>
      <c r="SEX54" s="163"/>
      <c r="SEY54" s="163"/>
      <c r="SEZ54" s="163"/>
      <c r="SFA54" s="163"/>
      <c r="SFB54" s="163"/>
      <c r="SFC54" s="163"/>
      <c r="SFD54" s="163"/>
      <c r="SFE54" s="163"/>
      <c r="SFF54" s="163"/>
      <c r="SFG54" s="163"/>
      <c r="SFH54" s="163"/>
      <c r="SFI54" s="163"/>
      <c r="SFJ54" s="163"/>
      <c r="SFK54" s="163"/>
      <c r="SFL54" s="163"/>
      <c r="SFM54" s="163"/>
      <c r="SFN54" s="163"/>
      <c r="SFO54" s="163"/>
      <c r="SFP54" s="163"/>
      <c r="SFQ54" s="163"/>
      <c r="SFR54" s="163"/>
      <c r="SFS54" s="163"/>
      <c r="SFT54" s="163"/>
      <c r="SFU54" s="163"/>
      <c r="SFV54" s="163"/>
      <c r="SFW54" s="163"/>
      <c r="SFX54" s="163"/>
      <c r="SFY54" s="163"/>
      <c r="SFZ54" s="163"/>
      <c r="SGA54" s="163"/>
      <c r="SGB54" s="163"/>
      <c r="SGC54" s="163"/>
      <c r="SGD54" s="163"/>
      <c r="SGE54" s="163"/>
      <c r="SGF54" s="163"/>
      <c r="SGG54" s="163"/>
      <c r="SGH54" s="163"/>
      <c r="SGI54" s="163"/>
      <c r="SGJ54" s="163"/>
      <c r="SGK54" s="163"/>
      <c r="SGL54" s="163"/>
      <c r="SGM54" s="163"/>
      <c r="SGN54" s="163"/>
      <c r="SGO54" s="163"/>
      <c r="SGP54" s="163"/>
      <c r="SGQ54" s="163"/>
      <c r="SGR54" s="163"/>
      <c r="SGS54" s="163"/>
      <c r="SGT54" s="163"/>
      <c r="SGU54" s="163"/>
      <c r="SGV54" s="163"/>
      <c r="SGW54" s="163"/>
      <c r="SGX54" s="163"/>
      <c r="SGY54" s="163"/>
      <c r="SGZ54" s="163"/>
      <c r="SHA54" s="163"/>
      <c r="SHB54" s="163"/>
      <c r="SHC54" s="163"/>
      <c r="SHD54" s="163"/>
      <c r="SHE54" s="163"/>
      <c r="SHF54" s="163"/>
      <c r="SHG54" s="163"/>
      <c r="SHH54" s="163"/>
      <c r="SHI54" s="163"/>
      <c r="SHJ54" s="163"/>
      <c r="SHK54" s="163"/>
      <c r="SHL54" s="163"/>
      <c r="SHM54" s="163"/>
      <c r="SHN54" s="163"/>
      <c r="SHO54" s="163"/>
      <c r="SHP54" s="163"/>
      <c r="SHQ54" s="163"/>
      <c r="SHR54" s="163"/>
      <c r="SHS54" s="163"/>
      <c r="SHT54" s="163"/>
      <c r="SHU54" s="163"/>
      <c r="SHV54" s="163"/>
      <c r="SHW54" s="163"/>
      <c r="SHX54" s="163"/>
      <c r="SHY54" s="163"/>
      <c r="SHZ54" s="163"/>
      <c r="SIA54" s="163"/>
      <c r="SIB54" s="163"/>
      <c r="SIC54" s="163"/>
      <c r="SID54" s="163"/>
      <c r="SIE54" s="163"/>
      <c r="SIF54" s="163"/>
      <c r="SIG54" s="163"/>
      <c r="SIH54" s="163"/>
      <c r="SII54" s="163"/>
      <c r="SIJ54" s="163"/>
      <c r="SIK54" s="163"/>
      <c r="SIL54" s="163"/>
      <c r="SIM54" s="163"/>
      <c r="SIN54" s="163"/>
      <c r="SIO54" s="163"/>
      <c r="SIP54" s="163"/>
      <c r="SIQ54" s="163"/>
      <c r="SIR54" s="163"/>
      <c r="SIS54" s="163"/>
      <c r="SIT54" s="163"/>
      <c r="SIU54" s="163"/>
      <c r="SIV54" s="163"/>
      <c r="SIW54" s="163"/>
      <c r="SIX54" s="163"/>
      <c r="SIY54" s="163"/>
      <c r="SIZ54" s="163"/>
      <c r="SJA54" s="163"/>
      <c r="SJB54" s="163"/>
      <c r="SJC54" s="163"/>
      <c r="SJD54" s="163"/>
      <c r="SJE54" s="163"/>
      <c r="SJF54" s="163"/>
      <c r="SJG54" s="163"/>
      <c r="SJH54" s="163"/>
      <c r="SJI54" s="163"/>
      <c r="SJJ54" s="163"/>
      <c r="SJK54" s="163"/>
      <c r="SJL54" s="163"/>
      <c r="SJM54" s="163"/>
      <c r="SJN54" s="163"/>
      <c r="SJO54" s="163"/>
      <c r="SJP54" s="163"/>
      <c r="SJQ54" s="163"/>
      <c r="SJR54" s="163"/>
      <c r="SJS54" s="163"/>
      <c r="SJT54" s="163"/>
      <c r="SJU54" s="163"/>
      <c r="SJV54" s="163"/>
      <c r="SJW54" s="163"/>
      <c r="SJX54" s="163"/>
      <c r="SJY54" s="163"/>
      <c r="SJZ54" s="163"/>
      <c r="SKA54" s="163"/>
      <c r="SKB54" s="163"/>
      <c r="SKC54" s="163"/>
      <c r="SKD54" s="163"/>
      <c r="SKE54" s="163"/>
      <c r="SKF54" s="163"/>
      <c r="SKG54" s="163"/>
      <c r="SKH54" s="163"/>
      <c r="SKI54" s="163"/>
      <c r="SKJ54" s="163"/>
      <c r="SKK54" s="163"/>
      <c r="SKL54" s="163"/>
      <c r="SKM54" s="163"/>
      <c r="SKN54" s="163"/>
      <c r="SKO54" s="163"/>
      <c r="SKP54" s="163"/>
      <c r="SKQ54" s="163"/>
      <c r="SKR54" s="163"/>
      <c r="SKS54" s="163"/>
      <c r="SKT54" s="163"/>
      <c r="SKU54" s="163"/>
      <c r="SKV54" s="163"/>
      <c r="SKW54" s="163"/>
      <c r="SKX54" s="163"/>
      <c r="SKY54" s="163"/>
      <c r="SKZ54" s="163"/>
      <c r="SLA54" s="163"/>
      <c r="SLB54" s="163"/>
      <c r="SLC54" s="163"/>
      <c r="SLD54" s="163"/>
      <c r="SLE54" s="163"/>
      <c r="SLF54" s="163"/>
      <c r="SLG54" s="163"/>
      <c r="SLH54" s="163"/>
      <c r="SLI54" s="163"/>
      <c r="SLJ54" s="163"/>
      <c r="SLK54" s="163"/>
      <c r="SLL54" s="163"/>
      <c r="SLM54" s="163"/>
      <c r="SLN54" s="163"/>
      <c r="SLO54" s="163"/>
      <c r="SLP54" s="163"/>
      <c r="SLQ54" s="163"/>
      <c r="SLR54" s="163"/>
      <c r="SLS54" s="163"/>
      <c r="SLT54" s="163"/>
      <c r="SLU54" s="163"/>
      <c r="SLV54" s="163"/>
      <c r="SLW54" s="163"/>
      <c r="SLX54" s="163"/>
      <c r="SLY54" s="163"/>
      <c r="SLZ54" s="163"/>
      <c r="SMA54" s="163"/>
      <c r="SMB54" s="163"/>
      <c r="SMC54" s="163"/>
      <c r="SMD54" s="163"/>
      <c r="SME54" s="163"/>
      <c r="SMF54" s="163"/>
      <c r="SMG54" s="163"/>
      <c r="SMH54" s="163"/>
      <c r="SMI54" s="163"/>
      <c r="SMJ54" s="163"/>
      <c r="SMK54" s="163"/>
      <c r="SML54" s="163"/>
      <c r="SMM54" s="163"/>
      <c r="SMN54" s="163"/>
      <c r="SMO54" s="163"/>
      <c r="SMP54" s="163"/>
      <c r="SMQ54" s="163"/>
      <c r="SMR54" s="163"/>
      <c r="SMS54" s="163"/>
      <c r="SMT54" s="163"/>
      <c r="SMU54" s="163"/>
      <c r="SMV54" s="163"/>
      <c r="SMW54" s="163"/>
      <c r="SMX54" s="163"/>
      <c r="SMY54" s="163"/>
      <c r="SMZ54" s="163"/>
      <c r="SNA54" s="163"/>
      <c r="SNB54" s="163"/>
      <c r="SNC54" s="163"/>
      <c r="SND54" s="163"/>
      <c r="SNE54" s="163"/>
      <c r="SNF54" s="163"/>
      <c r="SNG54" s="163"/>
      <c r="SNH54" s="163"/>
      <c r="SNI54" s="163"/>
      <c r="SNJ54" s="163"/>
      <c r="SNK54" s="163"/>
      <c r="SNL54" s="163"/>
      <c r="SNM54" s="163"/>
      <c r="SNN54" s="163"/>
      <c r="SNO54" s="163"/>
      <c r="SNP54" s="163"/>
      <c r="SNQ54" s="163"/>
      <c r="SNR54" s="163"/>
      <c r="SNS54" s="163"/>
      <c r="SNT54" s="163"/>
      <c r="SNU54" s="163"/>
      <c r="SNV54" s="163"/>
      <c r="SNW54" s="163"/>
      <c r="SNX54" s="163"/>
      <c r="SNY54" s="163"/>
      <c r="SNZ54" s="163"/>
      <c r="SOA54" s="163"/>
      <c r="SOB54" s="163"/>
      <c r="SOC54" s="163"/>
      <c r="SOD54" s="163"/>
      <c r="SOE54" s="163"/>
      <c r="SOF54" s="163"/>
      <c r="SOG54" s="163"/>
      <c r="SOH54" s="163"/>
      <c r="SOI54" s="163"/>
      <c r="SOJ54" s="163"/>
      <c r="SOK54" s="163"/>
      <c r="SOL54" s="163"/>
      <c r="SOM54" s="163"/>
      <c r="SON54" s="163"/>
      <c r="SOO54" s="163"/>
      <c r="SOP54" s="163"/>
      <c r="SOQ54" s="163"/>
      <c r="SOR54" s="163"/>
      <c r="SOS54" s="163"/>
      <c r="SOT54" s="163"/>
      <c r="SOU54" s="163"/>
      <c r="SOV54" s="163"/>
      <c r="SOW54" s="163"/>
      <c r="SOX54" s="163"/>
      <c r="SOY54" s="163"/>
      <c r="SOZ54" s="163"/>
      <c r="SPA54" s="163"/>
      <c r="SPB54" s="163"/>
      <c r="SPC54" s="163"/>
      <c r="SPD54" s="163"/>
      <c r="SPE54" s="163"/>
      <c r="SPF54" s="163"/>
      <c r="SPG54" s="163"/>
      <c r="SPH54" s="163"/>
      <c r="SPI54" s="163"/>
      <c r="SPJ54" s="163"/>
      <c r="SPK54" s="163"/>
      <c r="SPL54" s="163"/>
      <c r="SPM54" s="163"/>
      <c r="SPN54" s="163"/>
      <c r="SPO54" s="163"/>
      <c r="SPP54" s="163"/>
      <c r="SPQ54" s="163"/>
      <c r="SPR54" s="163"/>
      <c r="SPS54" s="163"/>
      <c r="SPT54" s="163"/>
      <c r="SPU54" s="163"/>
      <c r="SPV54" s="163"/>
      <c r="SPW54" s="163"/>
      <c r="SPX54" s="163"/>
      <c r="SPY54" s="163"/>
      <c r="SPZ54" s="163"/>
      <c r="SQA54" s="163"/>
      <c r="SQB54" s="163"/>
      <c r="SQC54" s="163"/>
      <c r="SQD54" s="163"/>
      <c r="SQE54" s="163"/>
      <c r="SQF54" s="163"/>
      <c r="SQG54" s="163"/>
      <c r="SQH54" s="163"/>
      <c r="SQI54" s="163"/>
      <c r="SQJ54" s="163"/>
      <c r="SQK54" s="163"/>
      <c r="SQL54" s="163"/>
      <c r="SQM54" s="163"/>
      <c r="SQN54" s="163"/>
      <c r="SQO54" s="163"/>
      <c r="SQP54" s="163"/>
      <c r="SQQ54" s="163"/>
      <c r="SQR54" s="163"/>
      <c r="SQS54" s="163"/>
      <c r="SQT54" s="163"/>
      <c r="SQU54" s="163"/>
      <c r="SQV54" s="163"/>
      <c r="SQW54" s="163"/>
      <c r="SQX54" s="163"/>
      <c r="SQY54" s="163"/>
      <c r="SQZ54" s="163"/>
      <c r="SRA54" s="163"/>
      <c r="SRB54" s="163"/>
      <c r="SRC54" s="163"/>
      <c r="SRD54" s="163"/>
      <c r="SRE54" s="163"/>
      <c r="SRF54" s="163"/>
      <c r="SRG54" s="163"/>
      <c r="SRH54" s="163"/>
      <c r="SRI54" s="163"/>
      <c r="SRJ54" s="163"/>
      <c r="SRK54" s="163"/>
      <c r="SRL54" s="163"/>
      <c r="SRM54" s="163"/>
      <c r="SRN54" s="163"/>
      <c r="SRO54" s="163"/>
      <c r="SRP54" s="163"/>
      <c r="SRQ54" s="163"/>
      <c r="SRR54" s="163"/>
      <c r="SRS54" s="163"/>
      <c r="SRT54" s="163"/>
      <c r="SRU54" s="163"/>
      <c r="SRV54" s="163"/>
      <c r="SRW54" s="163"/>
      <c r="SRX54" s="163"/>
      <c r="SRY54" s="163"/>
      <c r="SRZ54" s="163"/>
      <c r="SSA54" s="163"/>
      <c r="SSB54" s="163"/>
      <c r="SSC54" s="163"/>
      <c r="SSD54" s="163"/>
      <c r="SSE54" s="163"/>
      <c r="SSF54" s="163"/>
      <c r="SSG54" s="163"/>
      <c r="SSH54" s="163"/>
      <c r="SSI54" s="163"/>
      <c r="SSJ54" s="163"/>
      <c r="SSK54" s="163"/>
      <c r="SSL54" s="163"/>
      <c r="SSM54" s="163"/>
      <c r="SSN54" s="163"/>
      <c r="SSO54" s="163"/>
      <c r="SSP54" s="163"/>
      <c r="SSQ54" s="163"/>
      <c r="SSR54" s="163"/>
      <c r="SSS54" s="163"/>
      <c r="SST54" s="163"/>
      <c r="SSU54" s="163"/>
      <c r="SSV54" s="163"/>
      <c r="SSW54" s="163"/>
      <c r="SSX54" s="163"/>
      <c r="SSY54" s="163"/>
      <c r="SSZ54" s="163"/>
      <c r="STA54" s="163"/>
      <c r="STB54" s="163"/>
      <c r="STC54" s="163"/>
      <c r="STD54" s="163"/>
      <c r="STE54" s="163"/>
      <c r="STF54" s="163"/>
      <c r="STG54" s="163"/>
      <c r="STH54" s="163"/>
      <c r="STI54" s="163"/>
      <c r="STJ54" s="163"/>
      <c r="STK54" s="163"/>
      <c r="STL54" s="163"/>
      <c r="STM54" s="163"/>
      <c r="STN54" s="163"/>
      <c r="STO54" s="163"/>
      <c r="STP54" s="163"/>
      <c r="STQ54" s="163"/>
      <c r="STR54" s="163"/>
      <c r="STS54" s="163"/>
      <c r="STT54" s="163"/>
      <c r="STU54" s="163"/>
      <c r="STV54" s="163"/>
      <c r="STW54" s="163"/>
      <c r="STX54" s="163"/>
      <c r="STY54" s="163"/>
      <c r="STZ54" s="163"/>
      <c r="SUA54" s="163"/>
      <c r="SUB54" s="163"/>
      <c r="SUC54" s="163"/>
      <c r="SUD54" s="163"/>
      <c r="SUE54" s="163"/>
      <c r="SUF54" s="163"/>
      <c r="SUG54" s="163"/>
      <c r="SUH54" s="163"/>
      <c r="SUI54" s="163"/>
      <c r="SUJ54" s="163"/>
      <c r="SUK54" s="163"/>
      <c r="SUL54" s="163"/>
      <c r="SUM54" s="163"/>
      <c r="SUN54" s="163"/>
      <c r="SUO54" s="163"/>
      <c r="SUP54" s="163"/>
      <c r="SUQ54" s="163"/>
      <c r="SUR54" s="163"/>
      <c r="SUS54" s="163"/>
      <c r="SUT54" s="163"/>
      <c r="SUU54" s="163"/>
      <c r="SUV54" s="163"/>
      <c r="SUW54" s="163"/>
      <c r="SUX54" s="163"/>
      <c r="SUY54" s="163"/>
      <c r="SUZ54" s="163"/>
      <c r="SVA54" s="163"/>
      <c r="SVB54" s="163"/>
      <c r="SVC54" s="163"/>
      <c r="SVD54" s="163"/>
      <c r="SVE54" s="163"/>
      <c r="SVF54" s="163"/>
      <c r="SVG54" s="163"/>
      <c r="SVH54" s="163"/>
      <c r="SVI54" s="163"/>
      <c r="SVJ54" s="163"/>
      <c r="SVK54" s="163"/>
      <c r="SVL54" s="163"/>
      <c r="SVM54" s="163"/>
      <c r="SVN54" s="163"/>
      <c r="SVO54" s="163"/>
      <c r="SVP54" s="163"/>
      <c r="SVQ54" s="163"/>
      <c r="SVR54" s="163"/>
      <c r="SVS54" s="163"/>
      <c r="SVT54" s="163"/>
      <c r="SVU54" s="163"/>
      <c r="SVV54" s="163"/>
      <c r="SVW54" s="163"/>
      <c r="SVX54" s="163"/>
      <c r="SVY54" s="163"/>
      <c r="SVZ54" s="163"/>
      <c r="SWA54" s="163"/>
      <c r="SWB54" s="163"/>
      <c r="SWC54" s="163"/>
      <c r="SWD54" s="163"/>
      <c r="SWE54" s="163"/>
      <c r="SWF54" s="163"/>
      <c r="SWG54" s="163"/>
      <c r="SWH54" s="163"/>
      <c r="SWI54" s="163"/>
      <c r="SWJ54" s="163"/>
      <c r="SWK54" s="163"/>
      <c r="SWL54" s="163"/>
      <c r="SWM54" s="163"/>
      <c r="SWN54" s="163"/>
      <c r="SWO54" s="163"/>
      <c r="SWP54" s="163"/>
      <c r="SWQ54" s="163"/>
      <c r="SWR54" s="163"/>
      <c r="SWS54" s="163"/>
      <c r="SWT54" s="163"/>
      <c r="SWU54" s="163"/>
      <c r="SWV54" s="163"/>
      <c r="SWW54" s="163"/>
      <c r="SWX54" s="163"/>
      <c r="SWY54" s="163"/>
      <c r="SWZ54" s="163"/>
      <c r="SXA54" s="163"/>
      <c r="SXB54" s="163"/>
      <c r="SXC54" s="163"/>
      <c r="SXD54" s="163"/>
      <c r="SXE54" s="163"/>
      <c r="SXF54" s="163"/>
      <c r="SXG54" s="163"/>
      <c r="SXH54" s="163"/>
      <c r="SXI54" s="163"/>
      <c r="SXJ54" s="163"/>
      <c r="SXK54" s="163"/>
      <c r="SXL54" s="163"/>
      <c r="SXM54" s="163"/>
      <c r="SXN54" s="163"/>
      <c r="SXO54" s="163"/>
      <c r="SXP54" s="163"/>
      <c r="SXQ54" s="163"/>
      <c r="SXR54" s="163"/>
      <c r="SXS54" s="163"/>
      <c r="SXT54" s="163"/>
      <c r="SXU54" s="163"/>
      <c r="SXV54" s="163"/>
      <c r="SXW54" s="163"/>
      <c r="SXX54" s="163"/>
      <c r="SXY54" s="163"/>
      <c r="SXZ54" s="163"/>
      <c r="SYA54" s="163"/>
      <c r="SYB54" s="163"/>
      <c r="SYC54" s="163"/>
      <c r="SYD54" s="163"/>
      <c r="SYE54" s="163"/>
      <c r="SYF54" s="163"/>
      <c r="SYG54" s="163"/>
      <c r="SYH54" s="163"/>
      <c r="SYI54" s="163"/>
      <c r="SYJ54" s="163"/>
      <c r="SYK54" s="163"/>
      <c r="SYL54" s="163"/>
      <c r="SYM54" s="163"/>
      <c r="SYN54" s="163"/>
      <c r="SYO54" s="163"/>
      <c r="SYP54" s="163"/>
      <c r="SYQ54" s="163"/>
      <c r="SYR54" s="163"/>
      <c r="SYS54" s="163"/>
      <c r="SYT54" s="163"/>
      <c r="SYU54" s="163"/>
      <c r="SYV54" s="163"/>
      <c r="SYW54" s="163"/>
      <c r="SYX54" s="163"/>
      <c r="SYY54" s="163"/>
      <c r="SYZ54" s="163"/>
      <c r="SZA54" s="163"/>
      <c r="SZB54" s="163"/>
      <c r="SZC54" s="163"/>
      <c r="SZD54" s="163"/>
      <c r="SZE54" s="163"/>
      <c r="SZF54" s="163"/>
      <c r="SZG54" s="163"/>
      <c r="SZH54" s="163"/>
      <c r="SZI54" s="163"/>
      <c r="SZJ54" s="163"/>
      <c r="SZK54" s="163"/>
      <c r="SZL54" s="163"/>
      <c r="SZM54" s="163"/>
      <c r="SZN54" s="163"/>
      <c r="SZO54" s="163"/>
      <c r="SZP54" s="163"/>
      <c r="SZQ54" s="163"/>
      <c r="SZR54" s="163"/>
      <c r="SZS54" s="163"/>
      <c r="SZT54" s="163"/>
      <c r="SZU54" s="163"/>
      <c r="SZV54" s="163"/>
      <c r="SZW54" s="163"/>
      <c r="SZX54" s="163"/>
      <c r="SZY54" s="163"/>
      <c r="SZZ54" s="163"/>
      <c r="TAA54" s="163"/>
      <c r="TAB54" s="163"/>
      <c r="TAC54" s="163"/>
      <c r="TAD54" s="163"/>
      <c r="TAE54" s="163"/>
      <c r="TAF54" s="163"/>
      <c r="TAG54" s="163"/>
      <c r="TAH54" s="163"/>
      <c r="TAI54" s="163"/>
      <c r="TAJ54" s="163"/>
      <c r="TAK54" s="163"/>
      <c r="TAL54" s="163"/>
      <c r="TAM54" s="163"/>
      <c r="TAN54" s="163"/>
      <c r="TAO54" s="163"/>
      <c r="TAP54" s="163"/>
      <c r="TAQ54" s="163"/>
      <c r="TAR54" s="163"/>
      <c r="TAS54" s="163"/>
      <c r="TAT54" s="163"/>
      <c r="TAU54" s="163"/>
      <c r="TAV54" s="163"/>
      <c r="TAW54" s="163"/>
      <c r="TAX54" s="163"/>
      <c r="TAY54" s="163"/>
      <c r="TAZ54" s="163"/>
      <c r="TBA54" s="163"/>
      <c r="TBB54" s="163"/>
      <c r="TBC54" s="163"/>
      <c r="TBD54" s="163"/>
      <c r="TBE54" s="163"/>
      <c r="TBF54" s="163"/>
      <c r="TBG54" s="163"/>
      <c r="TBH54" s="163"/>
      <c r="TBI54" s="163"/>
      <c r="TBJ54" s="163"/>
      <c r="TBK54" s="163"/>
      <c r="TBL54" s="163"/>
      <c r="TBM54" s="163"/>
      <c r="TBN54" s="163"/>
      <c r="TBO54" s="163"/>
      <c r="TBP54" s="163"/>
      <c r="TBQ54" s="163"/>
      <c r="TBR54" s="163"/>
      <c r="TBS54" s="163"/>
      <c r="TBT54" s="163"/>
      <c r="TBU54" s="163"/>
      <c r="TBV54" s="163"/>
      <c r="TBW54" s="163"/>
      <c r="TBX54" s="163"/>
      <c r="TBY54" s="163"/>
      <c r="TBZ54" s="163"/>
      <c r="TCA54" s="163"/>
      <c r="TCB54" s="163"/>
      <c r="TCC54" s="163"/>
      <c r="TCD54" s="163"/>
      <c r="TCE54" s="163"/>
      <c r="TCF54" s="163"/>
      <c r="TCG54" s="163"/>
      <c r="TCH54" s="163"/>
      <c r="TCI54" s="163"/>
      <c r="TCJ54" s="163"/>
      <c r="TCK54" s="163"/>
      <c r="TCL54" s="163"/>
      <c r="TCM54" s="163"/>
      <c r="TCN54" s="163"/>
      <c r="TCO54" s="163"/>
      <c r="TCP54" s="163"/>
      <c r="TCQ54" s="163"/>
      <c r="TCR54" s="163"/>
      <c r="TCS54" s="163"/>
      <c r="TCT54" s="163"/>
      <c r="TCU54" s="163"/>
      <c r="TCV54" s="163"/>
      <c r="TCW54" s="163"/>
      <c r="TCX54" s="163"/>
      <c r="TCY54" s="163"/>
      <c r="TCZ54" s="163"/>
      <c r="TDA54" s="163"/>
      <c r="TDB54" s="163"/>
      <c r="TDC54" s="163"/>
      <c r="TDD54" s="163"/>
      <c r="TDE54" s="163"/>
      <c r="TDF54" s="163"/>
      <c r="TDG54" s="163"/>
      <c r="TDH54" s="163"/>
      <c r="TDI54" s="163"/>
      <c r="TDJ54" s="163"/>
      <c r="TDK54" s="163"/>
      <c r="TDL54" s="163"/>
      <c r="TDM54" s="163"/>
      <c r="TDN54" s="163"/>
      <c r="TDO54" s="163"/>
      <c r="TDP54" s="163"/>
      <c r="TDQ54" s="163"/>
      <c r="TDR54" s="163"/>
      <c r="TDS54" s="163"/>
      <c r="TDT54" s="163"/>
      <c r="TDU54" s="163"/>
      <c r="TDV54" s="163"/>
      <c r="TDW54" s="163"/>
      <c r="TDX54" s="163"/>
      <c r="TDY54" s="163"/>
      <c r="TDZ54" s="163"/>
      <c r="TEA54" s="163"/>
      <c r="TEB54" s="163"/>
      <c r="TEC54" s="163"/>
      <c r="TED54" s="163"/>
      <c r="TEE54" s="163"/>
      <c r="TEF54" s="163"/>
      <c r="TEG54" s="163"/>
      <c r="TEH54" s="163"/>
      <c r="TEI54" s="163"/>
      <c r="TEJ54" s="163"/>
      <c r="TEK54" s="163"/>
      <c r="TEL54" s="163"/>
      <c r="TEM54" s="163"/>
      <c r="TEN54" s="163"/>
      <c r="TEO54" s="163"/>
      <c r="TEP54" s="163"/>
      <c r="TEQ54" s="163"/>
      <c r="TER54" s="163"/>
      <c r="TES54" s="163"/>
      <c r="TET54" s="163"/>
      <c r="TEU54" s="163"/>
      <c r="TEV54" s="163"/>
      <c r="TEW54" s="163"/>
      <c r="TEX54" s="163"/>
      <c r="TEY54" s="163"/>
      <c r="TEZ54" s="163"/>
      <c r="TFA54" s="163"/>
      <c r="TFB54" s="163"/>
      <c r="TFC54" s="163"/>
      <c r="TFD54" s="163"/>
      <c r="TFE54" s="163"/>
      <c r="TFF54" s="163"/>
      <c r="TFG54" s="163"/>
      <c r="TFH54" s="163"/>
      <c r="TFI54" s="163"/>
      <c r="TFJ54" s="163"/>
      <c r="TFK54" s="163"/>
      <c r="TFL54" s="163"/>
      <c r="TFM54" s="163"/>
      <c r="TFN54" s="163"/>
      <c r="TFO54" s="163"/>
      <c r="TFP54" s="163"/>
      <c r="TFQ54" s="163"/>
      <c r="TFR54" s="163"/>
      <c r="TFS54" s="163"/>
      <c r="TFT54" s="163"/>
      <c r="TFU54" s="163"/>
      <c r="TFV54" s="163"/>
      <c r="TFW54" s="163"/>
      <c r="TFX54" s="163"/>
      <c r="TFY54" s="163"/>
      <c r="TFZ54" s="163"/>
      <c r="TGA54" s="163"/>
      <c r="TGB54" s="163"/>
      <c r="TGC54" s="163"/>
      <c r="TGD54" s="163"/>
      <c r="TGE54" s="163"/>
      <c r="TGF54" s="163"/>
      <c r="TGG54" s="163"/>
      <c r="TGH54" s="163"/>
      <c r="TGI54" s="163"/>
      <c r="TGJ54" s="163"/>
      <c r="TGK54" s="163"/>
      <c r="TGL54" s="163"/>
      <c r="TGM54" s="163"/>
      <c r="TGN54" s="163"/>
      <c r="TGO54" s="163"/>
      <c r="TGP54" s="163"/>
      <c r="TGQ54" s="163"/>
      <c r="TGR54" s="163"/>
      <c r="TGS54" s="163"/>
      <c r="TGT54" s="163"/>
      <c r="TGU54" s="163"/>
      <c r="TGV54" s="163"/>
      <c r="TGW54" s="163"/>
      <c r="TGX54" s="163"/>
      <c r="TGY54" s="163"/>
      <c r="TGZ54" s="163"/>
      <c r="THA54" s="163"/>
      <c r="THB54" s="163"/>
      <c r="THC54" s="163"/>
      <c r="THD54" s="163"/>
      <c r="THE54" s="163"/>
      <c r="THF54" s="163"/>
      <c r="THG54" s="163"/>
      <c r="THH54" s="163"/>
      <c r="THI54" s="163"/>
      <c r="THJ54" s="163"/>
      <c r="THK54" s="163"/>
      <c r="THL54" s="163"/>
      <c r="THM54" s="163"/>
      <c r="THN54" s="163"/>
      <c r="THO54" s="163"/>
      <c r="THP54" s="163"/>
      <c r="THQ54" s="163"/>
      <c r="THR54" s="163"/>
      <c r="THS54" s="163"/>
      <c r="THT54" s="163"/>
      <c r="THU54" s="163"/>
      <c r="THV54" s="163"/>
      <c r="THW54" s="163"/>
      <c r="THX54" s="163"/>
      <c r="THY54" s="163"/>
      <c r="THZ54" s="163"/>
      <c r="TIA54" s="163"/>
      <c r="TIB54" s="163"/>
      <c r="TIC54" s="163"/>
      <c r="TID54" s="163"/>
      <c r="TIE54" s="163"/>
      <c r="TIF54" s="163"/>
      <c r="TIG54" s="163"/>
      <c r="TIH54" s="163"/>
      <c r="TII54" s="163"/>
      <c r="TIJ54" s="163"/>
      <c r="TIK54" s="163"/>
      <c r="TIL54" s="163"/>
      <c r="TIM54" s="163"/>
      <c r="TIN54" s="163"/>
      <c r="TIO54" s="163"/>
      <c r="TIP54" s="163"/>
      <c r="TIQ54" s="163"/>
      <c r="TIR54" s="163"/>
      <c r="TIS54" s="163"/>
      <c r="TIT54" s="163"/>
      <c r="TIU54" s="163"/>
      <c r="TIV54" s="163"/>
      <c r="TIW54" s="163"/>
      <c r="TIX54" s="163"/>
      <c r="TIY54" s="163"/>
      <c r="TIZ54" s="163"/>
      <c r="TJA54" s="163"/>
      <c r="TJB54" s="163"/>
      <c r="TJC54" s="163"/>
      <c r="TJD54" s="163"/>
      <c r="TJE54" s="163"/>
      <c r="TJF54" s="163"/>
      <c r="TJG54" s="163"/>
      <c r="TJH54" s="163"/>
      <c r="TJI54" s="163"/>
      <c r="TJJ54" s="163"/>
      <c r="TJK54" s="163"/>
      <c r="TJL54" s="163"/>
      <c r="TJM54" s="163"/>
      <c r="TJN54" s="163"/>
      <c r="TJO54" s="163"/>
      <c r="TJP54" s="163"/>
      <c r="TJQ54" s="163"/>
      <c r="TJR54" s="163"/>
      <c r="TJS54" s="163"/>
      <c r="TJT54" s="163"/>
      <c r="TJU54" s="163"/>
      <c r="TJV54" s="163"/>
      <c r="TJW54" s="163"/>
      <c r="TJX54" s="163"/>
      <c r="TJY54" s="163"/>
      <c r="TJZ54" s="163"/>
      <c r="TKA54" s="163"/>
      <c r="TKB54" s="163"/>
      <c r="TKC54" s="163"/>
      <c r="TKD54" s="163"/>
      <c r="TKE54" s="163"/>
      <c r="TKF54" s="163"/>
      <c r="TKG54" s="163"/>
      <c r="TKH54" s="163"/>
      <c r="TKI54" s="163"/>
      <c r="TKJ54" s="163"/>
      <c r="TKK54" s="163"/>
      <c r="TKL54" s="163"/>
      <c r="TKM54" s="163"/>
      <c r="TKN54" s="163"/>
      <c r="TKO54" s="163"/>
      <c r="TKP54" s="163"/>
      <c r="TKQ54" s="163"/>
      <c r="TKR54" s="163"/>
      <c r="TKS54" s="163"/>
      <c r="TKT54" s="163"/>
      <c r="TKU54" s="163"/>
      <c r="TKV54" s="163"/>
      <c r="TKW54" s="163"/>
      <c r="TKX54" s="163"/>
      <c r="TKY54" s="163"/>
      <c r="TKZ54" s="163"/>
      <c r="TLA54" s="163"/>
      <c r="TLB54" s="163"/>
      <c r="TLC54" s="163"/>
      <c r="TLD54" s="163"/>
      <c r="TLE54" s="163"/>
      <c r="TLF54" s="163"/>
      <c r="TLG54" s="163"/>
      <c r="TLH54" s="163"/>
      <c r="TLI54" s="163"/>
      <c r="TLJ54" s="163"/>
      <c r="TLK54" s="163"/>
      <c r="TLL54" s="163"/>
      <c r="TLM54" s="163"/>
      <c r="TLN54" s="163"/>
      <c r="TLO54" s="163"/>
      <c r="TLP54" s="163"/>
      <c r="TLQ54" s="163"/>
      <c r="TLR54" s="163"/>
      <c r="TLS54" s="163"/>
      <c r="TLT54" s="163"/>
      <c r="TLU54" s="163"/>
      <c r="TLV54" s="163"/>
      <c r="TLW54" s="163"/>
      <c r="TLX54" s="163"/>
      <c r="TLY54" s="163"/>
      <c r="TLZ54" s="163"/>
      <c r="TMA54" s="163"/>
      <c r="TMB54" s="163"/>
      <c r="TMC54" s="163"/>
      <c r="TMD54" s="163"/>
      <c r="TME54" s="163"/>
      <c r="TMF54" s="163"/>
      <c r="TMG54" s="163"/>
      <c r="TMH54" s="163"/>
      <c r="TMI54" s="163"/>
      <c r="TMJ54" s="163"/>
      <c r="TMK54" s="163"/>
      <c r="TML54" s="163"/>
      <c r="TMM54" s="163"/>
      <c r="TMN54" s="163"/>
      <c r="TMO54" s="163"/>
      <c r="TMP54" s="163"/>
      <c r="TMQ54" s="163"/>
      <c r="TMR54" s="163"/>
      <c r="TMS54" s="163"/>
      <c r="TMT54" s="163"/>
      <c r="TMU54" s="163"/>
      <c r="TMV54" s="163"/>
      <c r="TMW54" s="163"/>
      <c r="TMX54" s="163"/>
      <c r="TMY54" s="163"/>
      <c r="TMZ54" s="163"/>
      <c r="TNA54" s="163"/>
      <c r="TNB54" s="163"/>
      <c r="TNC54" s="163"/>
      <c r="TND54" s="163"/>
      <c r="TNE54" s="163"/>
      <c r="TNF54" s="163"/>
      <c r="TNG54" s="163"/>
      <c r="TNH54" s="163"/>
      <c r="TNI54" s="163"/>
      <c r="TNJ54" s="163"/>
      <c r="TNK54" s="163"/>
      <c r="TNL54" s="163"/>
      <c r="TNM54" s="163"/>
      <c r="TNN54" s="163"/>
      <c r="TNO54" s="163"/>
      <c r="TNP54" s="163"/>
      <c r="TNQ54" s="163"/>
      <c r="TNR54" s="163"/>
      <c r="TNS54" s="163"/>
      <c r="TNT54" s="163"/>
      <c r="TNU54" s="163"/>
      <c r="TNV54" s="163"/>
      <c r="TNW54" s="163"/>
      <c r="TNX54" s="163"/>
      <c r="TNY54" s="163"/>
      <c r="TNZ54" s="163"/>
      <c r="TOA54" s="163"/>
      <c r="TOB54" s="163"/>
      <c r="TOC54" s="163"/>
      <c r="TOD54" s="163"/>
      <c r="TOE54" s="163"/>
      <c r="TOF54" s="163"/>
      <c r="TOG54" s="163"/>
      <c r="TOH54" s="163"/>
      <c r="TOI54" s="163"/>
      <c r="TOJ54" s="163"/>
      <c r="TOK54" s="163"/>
      <c r="TOL54" s="163"/>
      <c r="TOM54" s="163"/>
      <c r="TON54" s="163"/>
      <c r="TOO54" s="163"/>
      <c r="TOP54" s="163"/>
      <c r="TOQ54" s="163"/>
      <c r="TOR54" s="163"/>
      <c r="TOS54" s="163"/>
      <c r="TOT54" s="163"/>
      <c r="TOU54" s="163"/>
      <c r="TOV54" s="163"/>
      <c r="TOW54" s="163"/>
      <c r="TOX54" s="163"/>
      <c r="TOY54" s="163"/>
      <c r="TOZ54" s="163"/>
      <c r="TPA54" s="163"/>
      <c r="TPB54" s="163"/>
      <c r="TPC54" s="163"/>
      <c r="TPD54" s="163"/>
      <c r="TPE54" s="163"/>
      <c r="TPF54" s="163"/>
      <c r="TPG54" s="163"/>
      <c r="TPH54" s="163"/>
      <c r="TPI54" s="163"/>
      <c r="TPJ54" s="163"/>
      <c r="TPK54" s="163"/>
      <c r="TPL54" s="163"/>
      <c r="TPM54" s="163"/>
      <c r="TPN54" s="163"/>
      <c r="TPO54" s="163"/>
      <c r="TPP54" s="163"/>
      <c r="TPQ54" s="163"/>
      <c r="TPR54" s="163"/>
      <c r="TPS54" s="163"/>
      <c r="TPT54" s="163"/>
      <c r="TPU54" s="163"/>
      <c r="TPV54" s="163"/>
      <c r="TPW54" s="163"/>
      <c r="TPX54" s="163"/>
      <c r="TPY54" s="163"/>
      <c r="TPZ54" s="163"/>
      <c r="TQA54" s="163"/>
      <c r="TQB54" s="163"/>
      <c r="TQC54" s="163"/>
      <c r="TQD54" s="163"/>
      <c r="TQE54" s="163"/>
      <c r="TQF54" s="163"/>
      <c r="TQG54" s="163"/>
      <c r="TQH54" s="163"/>
      <c r="TQI54" s="163"/>
      <c r="TQJ54" s="163"/>
      <c r="TQK54" s="163"/>
      <c r="TQL54" s="163"/>
      <c r="TQM54" s="163"/>
      <c r="TQN54" s="163"/>
      <c r="TQO54" s="163"/>
      <c r="TQP54" s="163"/>
      <c r="TQQ54" s="163"/>
      <c r="TQR54" s="163"/>
      <c r="TQS54" s="163"/>
      <c r="TQT54" s="163"/>
      <c r="TQU54" s="163"/>
      <c r="TQV54" s="163"/>
      <c r="TQW54" s="163"/>
      <c r="TQX54" s="163"/>
      <c r="TQY54" s="163"/>
      <c r="TQZ54" s="163"/>
      <c r="TRA54" s="163"/>
      <c r="TRB54" s="163"/>
      <c r="TRC54" s="163"/>
      <c r="TRD54" s="163"/>
      <c r="TRE54" s="163"/>
      <c r="TRF54" s="163"/>
      <c r="TRG54" s="163"/>
      <c r="TRH54" s="163"/>
      <c r="TRI54" s="163"/>
      <c r="TRJ54" s="163"/>
      <c r="TRK54" s="163"/>
      <c r="TRL54" s="163"/>
      <c r="TRM54" s="163"/>
      <c r="TRN54" s="163"/>
      <c r="TRO54" s="163"/>
      <c r="TRP54" s="163"/>
      <c r="TRQ54" s="163"/>
      <c r="TRR54" s="163"/>
      <c r="TRS54" s="163"/>
      <c r="TRT54" s="163"/>
      <c r="TRU54" s="163"/>
      <c r="TRV54" s="163"/>
      <c r="TRW54" s="163"/>
      <c r="TRX54" s="163"/>
      <c r="TRY54" s="163"/>
      <c r="TRZ54" s="163"/>
      <c r="TSA54" s="163"/>
      <c r="TSB54" s="163"/>
      <c r="TSC54" s="163"/>
      <c r="TSD54" s="163"/>
      <c r="TSE54" s="163"/>
      <c r="TSF54" s="163"/>
      <c r="TSG54" s="163"/>
      <c r="TSH54" s="163"/>
      <c r="TSI54" s="163"/>
      <c r="TSJ54" s="163"/>
      <c r="TSK54" s="163"/>
      <c r="TSL54" s="163"/>
      <c r="TSM54" s="163"/>
      <c r="TSN54" s="163"/>
      <c r="TSO54" s="163"/>
      <c r="TSP54" s="163"/>
      <c r="TSQ54" s="163"/>
      <c r="TSR54" s="163"/>
      <c r="TSS54" s="163"/>
      <c r="TST54" s="163"/>
      <c r="TSU54" s="163"/>
      <c r="TSV54" s="163"/>
      <c r="TSW54" s="163"/>
      <c r="TSX54" s="163"/>
      <c r="TSY54" s="163"/>
      <c r="TSZ54" s="163"/>
      <c r="TTA54" s="163"/>
      <c r="TTB54" s="163"/>
      <c r="TTC54" s="163"/>
      <c r="TTD54" s="163"/>
      <c r="TTE54" s="163"/>
      <c r="TTF54" s="163"/>
      <c r="TTG54" s="163"/>
      <c r="TTH54" s="163"/>
      <c r="TTI54" s="163"/>
      <c r="TTJ54" s="163"/>
      <c r="TTK54" s="163"/>
      <c r="TTL54" s="163"/>
      <c r="TTM54" s="163"/>
      <c r="TTN54" s="163"/>
      <c r="TTO54" s="163"/>
      <c r="TTP54" s="163"/>
      <c r="TTQ54" s="163"/>
      <c r="TTR54" s="163"/>
      <c r="TTS54" s="163"/>
      <c r="TTT54" s="163"/>
      <c r="TTU54" s="163"/>
      <c r="TTV54" s="163"/>
      <c r="TTW54" s="163"/>
      <c r="TTX54" s="163"/>
      <c r="TTY54" s="163"/>
      <c r="TTZ54" s="163"/>
      <c r="TUA54" s="163"/>
      <c r="TUB54" s="163"/>
      <c r="TUC54" s="163"/>
      <c r="TUD54" s="163"/>
      <c r="TUE54" s="163"/>
      <c r="TUF54" s="163"/>
      <c r="TUG54" s="163"/>
      <c r="TUH54" s="163"/>
      <c r="TUI54" s="163"/>
      <c r="TUJ54" s="163"/>
      <c r="TUK54" s="163"/>
      <c r="TUL54" s="163"/>
      <c r="TUM54" s="163"/>
      <c r="TUN54" s="163"/>
      <c r="TUO54" s="163"/>
      <c r="TUP54" s="163"/>
      <c r="TUQ54" s="163"/>
      <c r="TUR54" s="163"/>
      <c r="TUS54" s="163"/>
      <c r="TUT54" s="163"/>
      <c r="TUU54" s="163"/>
      <c r="TUV54" s="163"/>
      <c r="TUW54" s="163"/>
      <c r="TUX54" s="163"/>
      <c r="TUY54" s="163"/>
      <c r="TUZ54" s="163"/>
      <c r="TVA54" s="163"/>
      <c r="TVB54" s="163"/>
      <c r="TVC54" s="163"/>
      <c r="TVD54" s="163"/>
      <c r="TVE54" s="163"/>
      <c r="TVF54" s="163"/>
      <c r="TVG54" s="163"/>
      <c r="TVH54" s="163"/>
      <c r="TVI54" s="163"/>
      <c r="TVJ54" s="163"/>
      <c r="TVK54" s="163"/>
      <c r="TVL54" s="163"/>
      <c r="TVM54" s="163"/>
      <c r="TVN54" s="163"/>
      <c r="TVO54" s="163"/>
      <c r="TVP54" s="163"/>
      <c r="TVQ54" s="163"/>
      <c r="TVR54" s="163"/>
      <c r="TVS54" s="163"/>
      <c r="TVT54" s="163"/>
      <c r="TVU54" s="163"/>
      <c r="TVV54" s="163"/>
      <c r="TVW54" s="163"/>
      <c r="TVX54" s="163"/>
      <c r="TVY54" s="163"/>
      <c r="TVZ54" s="163"/>
      <c r="TWA54" s="163"/>
      <c r="TWB54" s="163"/>
      <c r="TWC54" s="163"/>
      <c r="TWD54" s="163"/>
      <c r="TWE54" s="163"/>
      <c r="TWF54" s="163"/>
      <c r="TWG54" s="163"/>
      <c r="TWH54" s="163"/>
      <c r="TWI54" s="163"/>
      <c r="TWJ54" s="163"/>
      <c r="TWK54" s="163"/>
      <c r="TWL54" s="163"/>
      <c r="TWM54" s="163"/>
      <c r="TWN54" s="163"/>
      <c r="TWO54" s="163"/>
      <c r="TWP54" s="163"/>
      <c r="TWQ54" s="163"/>
      <c r="TWR54" s="163"/>
      <c r="TWS54" s="163"/>
      <c r="TWT54" s="163"/>
      <c r="TWU54" s="163"/>
      <c r="TWV54" s="163"/>
      <c r="TWW54" s="163"/>
      <c r="TWX54" s="163"/>
      <c r="TWY54" s="163"/>
      <c r="TWZ54" s="163"/>
      <c r="TXA54" s="163"/>
      <c r="TXB54" s="163"/>
      <c r="TXC54" s="163"/>
      <c r="TXD54" s="163"/>
      <c r="TXE54" s="163"/>
      <c r="TXF54" s="163"/>
      <c r="TXG54" s="163"/>
      <c r="TXH54" s="163"/>
      <c r="TXI54" s="163"/>
      <c r="TXJ54" s="163"/>
      <c r="TXK54" s="163"/>
      <c r="TXL54" s="163"/>
      <c r="TXM54" s="163"/>
      <c r="TXN54" s="163"/>
      <c r="TXO54" s="163"/>
      <c r="TXP54" s="163"/>
      <c r="TXQ54" s="163"/>
      <c r="TXR54" s="163"/>
      <c r="TXS54" s="163"/>
      <c r="TXT54" s="163"/>
      <c r="TXU54" s="163"/>
      <c r="TXV54" s="163"/>
      <c r="TXW54" s="163"/>
      <c r="TXX54" s="163"/>
      <c r="TXY54" s="163"/>
      <c r="TXZ54" s="163"/>
      <c r="TYA54" s="163"/>
      <c r="TYB54" s="163"/>
      <c r="TYC54" s="163"/>
      <c r="TYD54" s="163"/>
      <c r="TYE54" s="163"/>
      <c r="TYF54" s="163"/>
      <c r="TYG54" s="163"/>
      <c r="TYH54" s="163"/>
      <c r="TYI54" s="163"/>
      <c r="TYJ54" s="163"/>
      <c r="TYK54" s="163"/>
      <c r="TYL54" s="163"/>
      <c r="TYM54" s="163"/>
      <c r="TYN54" s="163"/>
      <c r="TYO54" s="163"/>
      <c r="TYP54" s="163"/>
      <c r="TYQ54" s="163"/>
      <c r="TYR54" s="163"/>
      <c r="TYS54" s="163"/>
      <c r="TYT54" s="163"/>
      <c r="TYU54" s="163"/>
      <c r="TYV54" s="163"/>
      <c r="TYW54" s="163"/>
      <c r="TYX54" s="163"/>
      <c r="TYY54" s="163"/>
      <c r="TYZ54" s="163"/>
      <c r="TZA54" s="163"/>
      <c r="TZB54" s="163"/>
      <c r="TZC54" s="163"/>
      <c r="TZD54" s="163"/>
      <c r="TZE54" s="163"/>
      <c r="TZF54" s="163"/>
      <c r="TZG54" s="163"/>
      <c r="TZH54" s="163"/>
      <c r="TZI54" s="163"/>
      <c r="TZJ54" s="163"/>
      <c r="TZK54" s="163"/>
      <c r="TZL54" s="163"/>
      <c r="TZM54" s="163"/>
      <c r="TZN54" s="163"/>
      <c r="TZO54" s="163"/>
      <c r="TZP54" s="163"/>
      <c r="TZQ54" s="163"/>
      <c r="TZR54" s="163"/>
      <c r="TZS54" s="163"/>
      <c r="TZT54" s="163"/>
      <c r="TZU54" s="163"/>
      <c r="TZV54" s="163"/>
      <c r="TZW54" s="163"/>
      <c r="TZX54" s="163"/>
      <c r="TZY54" s="163"/>
      <c r="TZZ54" s="163"/>
      <c r="UAA54" s="163"/>
      <c r="UAB54" s="163"/>
      <c r="UAC54" s="163"/>
      <c r="UAD54" s="163"/>
      <c r="UAE54" s="163"/>
      <c r="UAF54" s="163"/>
      <c r="UAG54" s="163"/>
      <c r="UAH54" s="163"/>
      <c r="UAI54" s="163"/>
      <c r="UAJ54" s="163"/>
      <c r="UAK54" s="163"/>
      <c r="UAL54" s="163"/>
      <c r="UAM54" s="163"/>
      <c r="UAN54" s="163"/>
      <c r="UAO54" s="163"/>
      <c r="UAP54" s="163"/>
      <c r="UAQ54" s="163"/>
      <c r="UAR54" s="163"/>
      <c r="UAS54" s="163"/>
      <c r="UAT54" s="163"/>
      <c r="UAU54" s="163"/>
      <c r="UAV54" s="163"/>
      <c r="UAW54" s="163"/>
      <c r="UAX54" s="163"/>
      <c r="UAY54" s="163"/>
      <c r="UAZ54" s="163"/>
      <c r="UBA54" s="163"/>
      <c r="UBB54" s="163"/>
      <c r="UBC54" s="163"/>
      <c r="UBD54" s="163"/>
      <c r="UBE54" s="163"/>
      <c r="UBF54" s="163"/>
      <c r="UBG54" s="163"/>
      <c r="UBH54" s="163"/>
      <c r="UBI54" s="163"/>
      <c r="UBJ54" s="163"/>
      <c r="UBK54" s="163"/>
      <c r="UBL54" s="163"/>
      <c r="UBM54" s="163"/>
      <c r="UBN54" s="163"/>
      <c r="UBO54" s="163"/>
      <c r="UBP54" s="163"/>
      <c r="UBQ54" s="163"/>
      <c r="UBR54" s="163"/>
      <c r="UBS54" s="163"/>
      <c r="UBT54" s="163"/>
      <c r="UBU54" s="163"/>
      <c r="UBV54" s="163"/>
      <c r="UBW54" s="163"/>
      <c r="UBX54" s="163"/>
      <c r="UBY54" s="163"/>
      <c r="UBZ54" s="163"/>
      <c r="UCA54" s="163"/>
      <c r="UCB54" s="163"/>
      <c r="UCC54" s="163"/>
      <c r="UCD54" s="163"/>
      <c r="UCE54" s="163"/>
      <c r="UCF54" s="163"/>
      <c r="UCG54" s="163"/>
      <c r="UCH54" s="163"/>
      <c r="UCI54" s="163"/>
      <c r="UCJ54" s="163"/>
      <c r="UCK54" s="163"/>
      <c r="UCL54" s="163"/>
      <c r="UCM54" s="163"/>
      <c r="UCN54" s="163"/>
      <c r="UCO54" s="163"/>
      <c r="UCP54" s="163"/>
      <c r="UCQ54" s="163"/>
      <c r="UCR54" s="163"/>
      <c r="UCS54" s="163"/>
      <c r="UCT54" s="163"/>
      <c r="UCU54" s="163"/>
      <c r="UCV54" s="163"/>
      <c r="UCW54" s="163"/>
      <c r="UCX54" s="163"/>
      <c r="UCY54" s="163"/>
      <c r="UCZ54" s="163"/>
      <c r="UDA54" s="163"/>
      <c r="UDB54" s="163"/>
      <c r="UDC54" s="163"/>
      <c r="UDD54" s="163"/>
      <c r="UDE54" s="163"/>
      <c r="UDF54" s="163"/>
      <c r="UDG54" s="163"/>
      <c r="UDH54" s="163"/>
      <c r="UDI54" s="163"/>
      <c r="UDJ54" s="163"/>
      <c r="UDK54" s="163"/>
      <c r="UDL54" s="163"/>
      <c r="UDM54" s="163"/>
      <c r="UDN54" s="163"/>
      <c r="UDO54" s="163"/>
      <c r="UDP54" s="163"/>
      <c r="UDQ54" s="163"/>
      <c r="UDR54" s="163"/>
      <c r="UDS54" s="163"/>
      <c r="UDT54" s="163"/>
      <c r="UDU54" s="163"/>
      <c r="UDV54" s="163"/>
      <c r="UDW54" s="163"/>
      <c r="UDX54" s="163"/>
      <c r="UDY54" s="163"/>
      <c r="UDZ54" s="163"/>
      <c r="UEA54" s="163"/>
      <c r="UEB54" s="163"/>
      <c r="UEC54" s="163"/>
      <c r="UED54" s="163"/>
      <c r="UEE54" s="163"/>
      <c r="UEF54" s="163"/>
      <c r="UEG54" s="163"/>
      <c r="UEH54" s="163"/>
      <c r="UEI54" s="163"/>
      <c r="UEJ54" s="163"/>
      <c r="UEK54" s="163"/>
      <c r="UEL54" s="163"/>
      <c r="UEM54" s="163"/>
      <c r="UEN54" s="163"/>
      <c r="UEO54" s="163"/>
      <c r="UEP54" s="163"/>
      <c r="UEQ54" s="163"/>
      <c r="UER54" s="163"/>
      <c r="UES54" s="163"/>
      <c r="UET54" s="163"/>
      <c r="UEU54" s="163"/>
      <c r="UEV54" s="163"/>
      <c r="UEW54" s="163"/>
      <c r="UEX54" s="163"/>
      <c r="UEY54" s="163"/>
      <c r="UEZ54" s="163"/>
      <c r="UFA54" s="163"/>
      <c r="UFB54" s="163"/>
      <c r="UFC54" s="163"/>
      <c r="UFD54" s="163"/>
      <c r="UFE54" s="163"/>
      <c r="UFF54" s="163"/>
      <c r="UFG54" s="163"/>
      <c r="UFH54" s="163"/>
      <c r="UFI54" s="163"/>
      <c r="UFJ54" s="163"/>
      <c r="UFK54" s="163"/>
      <c r="UFL54" s="163"/>
      <c r="UFM54" s="163"/>
      <c r="UFN54" s="163"/>
      <c r="UFO54" s="163"/>
      <c r="UFP54" s="163"/>
      <c r="UFQ54" s="163"/>
      <c r="UFR54" s="163"/>
      <c r="UFS54" s="163"/>
      <c r="UFT54" s="163"/>
      <c r="UFU54" s="163"/>
      <c r="UFV54" s="163"/>
      <c r="UFW54" s="163"/>
      <c r="UFX54" s="163"/>
      <c r="UFY54" s="163"/>
      <c r="UFZ54" s="163"/>
      <c r="UGA54" s="163"/>
      <c r="UGB54" s="163"/>
      <c r="UGC54" s="163"/>
      <c r="UGD54" s="163"/>
      <c r="UGE54" s="163"/>
      <c r="UGF54" s="163"/>
      <c r="UGG54" s="163"/>
      <c r="UGH54" s="163"/>
      <c r="UGI54" s="163"/>
      <c r="UGJ54" s="163"/>
      <c r="UGK54" s="163"/>
      <c r="UGL54" s="163"/>
      <c r="UGM54" s="163"/>
      <c r="UGN54" s="163"/>
      <c r="UGO54" s="163"/>
      <c r="UGP54" s="163"/>
      <c r="UGQ54" s="163"/>
      <c r="UGR54" s="163"/>
      <c r="UGS54" s="163"/>
      <c r="UGT54" s="163"/>
      <c r="UGU54" s="163"/>
      <c r="UGV54" s="163"/>
      <c r="UGW54" s="163"/>
      <c r="UGX54" s="163"/>
      <c r="UGY54" s="163"/>
      <c r="UGZ54" s="163"/>
      <c r="UHA54" s="163"/>
      <c r="UHB54" s="163"/>
      <c r="UHC54" s="163"/>
      <c r="UHD54" s="163"/>
      <c r="UHE54" s="163"/>
      <c r="UHF54" s="163"/>
      <c r="UHG54" s="163"/>
      <c r="UHH54" s="163"/>
      <c r="UHI54" s="163"/>
      <c r="UHJ54" s="163"/>
      <c r="UHK54" s="163"/>
      <c r="UHL54" s="163"/>
      <c r="UHM54" s="163"/>
      <c r="UHN54" s="163"/>
      <c r="UHO54" s="163"/>
      <c r="UHP54" s="163"/>
      <c r="UHQ54" s="163"/>
      <c r="UHR54" s="163"/>
      <c r="UHS54" s="163"/>
      <c r="UHT54" s="163"/>
      <c r="UHU54" s="163"/>
      <c r="UHV54" s="163"/>
      <c r="UHW54" s="163"/>
      <c r="UHX54" s="163"/>
      <c r="UHY54" s="163"/>
      <c r="UHZ54" s="163"/>
      <c r="UIA54" s="163"/>
      <c r="UIB54" s="163"/>
      <c r="UIC54" s="163"/>
      <c r="UID54" s="163"/>
      <c r="UIE54" s="163"/>
      <c r="UIF54" s="163"/>
      <c r="UIG54" s="163"/>
      <c r="UIH54" s="163"/>
      <c r="UII54" s="163"/>
      <c r="UIJ54" s="163"/>
      <c r="UIK54" s="163"/>
      <c r="UIL54" s="163"/>
      <c r="UIM54" s="163"/>
      <c r="UIN54" s="163"/>
      <c r="UIO54" s="163"/>
      <c r="UIP54" s="163"/>
      <c r="UIQ54" s="163"/>
      <c r="UIR54" s="163"/>
      <c r="UIS54" s="163"/>
      <c r="UIT54" s="163"/>
      <c r="UIU54" s="163"/>
      <c r="UIV54" s="163"/>
      <c r="UIW54" s="163"/>
      <c r="UIX54" s="163"/>
      <c r="UIY54" s="163"/>
      <c r="UIZ54" s="163"/>
      <c r="UJA54" s="163"/>
      <c r="UJB54" s="163"/>
      <c r="UJC54" s="163"/>
      <c r="UJD54" s="163"/>
      <c r="UJE54" s="163"/>
      <c r="UJF54" s="163"/>
      <c r="UJG54" s="163"/>
      <c r="UJH54" s="163"/>
      <c r="UJI54" s="163"/>
      <c r="UJJ54" s="163"/>
      <c r="UJK54" s="163"/>
      <c r="UJL54" s="163"/>
      <c r="UJM54" s="163"/>
      <c r="UJN54" s="163"/>
      <c r="UJO54" s="163"/>
      <c r="UJP54" s="163"/>
      <c r="UJQ54" s="163"/>
      <c r="UJR54" s="163"/>
      <c r="UJS54" s="163"/>
      <c r="UJT54" s="163"/>
      <c r="UJU54" s="163"/>
      <c r="UJV54" s="163"/>
      <c r="UJW54" s="163"/>
      <c r="UJX54" s="163"/>
      <c r="UJY54" s="163"/>
      <c r="UJZ54" s="163"/>
      <c r="UKA54" s="163"/>
      <c r="UKB54" s="163"/>
      <c r="UKC54" s="163"/>
      <c r="UKD54" s="163"/>
      <c r="UKE54" s="163"/>
      <c r="UKF54" s="163"/>
      <c r="UKG54" s="163"/>
      <c r="UKH54" s="163"/>
      <c r="UKI54" s="163"/>
      <c r="UKJ54" s="163"/>
      <c r="UKK54" s="163"/>
      <c r="UKL54" s="163"/>
      <c r="UKM54" s="163"/>
      <c r="UKN54" s="163"/>
      <c r="UKO54" s="163"/>
      <c r="UKP54" s="163"/>
      <c r="UKQ54" s="163"/>
      <c r="UKR54" s="163"/>
      <c r="UKS54" s="163"/>
      <c r="UKT54" s="163"/>
      <c r="UKU54" s="163"/>
      <c r="UKV54" s="163"/>
      <c r="UKW54" s="163"/>
      <c r="UKX54" s="163"/>
      <c r="UKY54" s="163"/>
      <c r="UKZ54" s="163"/>
      <c r="ULA54" s="163"/>
      <c r="ULB54" s="163"/>
      <c r="ULC54" s="163"/>
      <c r="ULD54" s="163"/>
      <c r="ULE54" s="163"/>
      <c r="ULF54" s="163"/>
      <c r="ULG54" s="163"/>
      <c r="ULH54" s="163"/>
      <c r="ULI54" s="163"/>
      <c r="ULJ54" s="163"/>
      <c r="ULK54" s="163"/>
      <c r="ULL54" s="163"/>
      <c r="ULM54" s="163"/>
      <c r="ULN54" s="163"/>
      <c r="ULO54" s="163"/>
      <c r="ULP54" s="163"/>
      <c r="ULQ54" s="163"/>
      <c r="ULR54" s="163"/>
      <c r="ULS54" s="163"/>
      <c r="ULT54" s="163"/>
      <c r="ULU54" s="163"/>
      <c r="ULV54" s="163"/>
      <c r="ULW54" s="163"/>
      <c r="ULX54" s="163"/>
      <c r="ULY54" s="163"/>
      <c r="ULZ54" s="163"/>
      <c r="UMA54" s="163"/>
      <c r="UMB54" s="163"/>
      <c r="UMC54" s="163"/>
      <c r="UMD54" s="163"/>
      <c r="UME54" s="163"/>
      <c r="UMF54" s="163"/>
      <c r="UMG54" s="163"/>
      <c r="UMH54" s="163"/>
      <c r="UMI54" s="163"/>
      <c r="UMJ54" s="163"/>
      <c r="UMK54" s="163"/>
      <c r="UML54" s="163"/>
      <c r="UMM54" s="163"/>
      <c r="UMN54" s="163"/>
      <c r="UMO54" s="163"/>
      <c r="UMP54" s="163"/>
      <c r="UMQ54" s="163"/>
      <c r="UMR54" s="163"/>
      <c r="UMS54" s="163"/>
      <c r="UMT54" s="163"/>
      <c r="UMU54" s="163"/>
      <c r="UMV54" s="163"/>
      <c r="UMW54" s="163"/>
      <c r="UMX54" s="163"/>
      <c r="UMY54" s="163"/>
      <c r="UMZ54" s="163"/>
      <c r="UNA54" s="163"/>
      <c r="UNB54" s="163"/>
      <c r="UNC54" s="163"/>
      <c r="UND54" s="163"/>
      <c r="UNE54" s="163"/>
      <c r="UNF54" s="163"/>
      <c r="UNG54" s="163"/>
      <c r="UNH54" s="163"/>
      <c r="UNI54" s="163"/>
      <c r="UNJ54" s="163"/>
      <c r="UNK54" s="163"/>
      <c r="UNL54" s="163"/>
      <c r="UNM54" s="163"/>
      <c r="UNN54" s="163"/>
      <c r="UNO54" s="163"/>
      <c r="UNP54" s="163"/>
      <c r="UNQ54" s="163"/>
      <c r="UNR54" s="163"/>
      <c r="UNS54" s="163"/>
      <c r="UNT54" s="163"/>
      <c r="UNU54" s="163"/>
      <c r="UNV54" s="163"/>
      <c r="UNW54" s="163"/>
      <c r="UNX54" s="163"/>
      <c r="UNY54" s="163"/>
      <c r="UNZ54" s="163"/>
      <c r="UOA54" s="163"/>
      <c r="UOB54" s="163"/>
      <c r="UOC54" s="163"/>
      <c r="UOD54" s="163"/>
      <c r="UOE54" s="163"/>
      <c r="UOF54" s="163"/>
      <c r="UOG54" s="163"/>
      <c r="UOH54" s="163"/>
      <c r="UOI54" s="163"/>
      <c r="UOJ54" s="163"/>
      <c r="UOK54" s="163"/>
      <c r="UOL54" s="163"/>
      <c r="UOM54" s="163"/>
      <c r="UON54" s="163"/>
      <c r="UOO54" s="163"/>
      <c r="UOP54" s="163"/>
      <c r="UOQ54" s="163"/>
      <c r="UOR54" s="163"/>
      <c r="UOS54" s="163"/>
      <c r="UOT54" s="163"/>
      <c r="UOU54" s="163"/>
      <c r="UOV54" s="163"/>
      <c r="UOW54" s="163"/>
      <c r="UOX54" s="163"/>
      <c r="UOY54" s="163"/>
      <c r="UOZ54" s="163"/>
      <c r="UPA54" s="163"/>
      <c r="UPB54" s="163"/>
      <c r="UPC54" s="163"/>
      <c r="UPD54" s="163"/>
      <c r="UPE54" s="163"/>
      <c r="UPF54" s="163"/>
      <c r="UPG54" s="163"/>
      <c r="UPH54" s="163"/>
      <c r="UPI54" s="163"/>
      <c r="UPJ54" s="163"/>
      <c r="UPK54" s="163"/>
      <c r="UPL54" s="163"/>
      <c r="UPM54" s="163"/>
      <c r="UPN54" s="163"/>
      <c r="UPO54" s="163"/>
      <c r="UPP54" s="163"/>
      <c r="UPQ54" s="163"/>
      <c r="UPR54" s="163"/>
      <c r="UPS54" s="163"/>
      <c r="UPT54" s="163"/>
      <c r="UPU54" s="163"/>
      <c r="UPV54" s="163"/>
      <c r="UPW54" s="163"/>
      <c r="UPX54" s="163"/>
      <c r="UPY54" s="163"/>
      <c r="UPZ54" s="163"/>
      <c r="UQA54" s="163"/>
      <c r="UQB54" s="163"/>
      <c r="UQC54" s="163"/>
      <c r="UQD54" s="163"/>
      <c r="UQE54" s="163"/>
      <c r="UQF54" s="163"/>
      <c r="UQG54" s="163"/>
      <c r="UQH54" s="163"/>
      <c r="UQI54" s="163"/>
      <c r="UQJ54" s="163"/>
      <c r="UQK54" s="163"/>
      <c r="UQL54" s="163"/>
      <c r="UQM54" s="163"/>
      <c r="UQN54" s="163"/>
      <c r="UQO54" s="163"/>
      <c r="UQP54" s="163"/>
      <c r="UQQ54" s="163"/>
      <c r="UQR54" s="163"/>
      <c r="UQS54" s="163"/>
      <c r="UQT54" s="163"/>
      <c r="UQU54" s="163"/>
      <c r="UQV54" s="163"/>
      <c r="UQW54" s="163"/>
      <c r="UQX54" s="163"/>
      <c r="UQY54" s="163"/>
      <c r="UQZ54" s="163"/>
      <c r="URA54" s="163"/>
      <c r="URB54" s="163"/>
      <c r="URC54" s="163"/>
      <c r="URD54" s="163"/>
      <c r="URE54" s="163"/>
      <c r="URF54" s="163"/>
      <c r="URG54" s="163"/>
      <c r="URH54" s="163"/>
      <c r="URI54" s="163"/>
      <c r="URJ54" s="163"/>
      <c r="URK54" s="163"/>
      <c r="URL54" s="163"/>
      <c r="URM54" s="163"/>
      <c r="URN54" s="163"/>
      <c r="URO54" s="163"/>
      <c r="URP54" s="163"/>
      <c r="URQ54" s="163"/>
      <c r="URR54" s="163"/>
      <c r="URS54" s="163"/>
      <c r="URT54" s="163"/>
      <c r="URU54" s="163"/>
      <c r="URV54" s="163"/>
      <c r="URW54" s="163"/>
      <c r="URX54" s="163"/>
      <c r="URY54" s="163"/>
      <c r="URZ54" s="163"/>
      <c r="USA54" s="163"/>
      <c r="USB54" s="163"/>
      <c r="USC54" s="163"/>
      <c r="USD54" s="163"/>
      <c r="USE54" s="163"/>
      <c r="USF54" s="163"/>
      <c r="USG54" s="163"/>
      <c r="USH54" s="163"/>
      <c r="USI54" s="163"/>
      <c r="USJ54" s="163"/>
      <c r="USK54" s="163"/>
      <c r="USL54" s="163"/>
      <c r="USM54" s="163"/>
      <c r="USN54" s="163"/>
      <c r="USO54" s="163"/>
      <c r="USP54" s="163"/>
      <c r="USQ54" s="163"/>
      <c r="USR54" s="163"/>
      <c r="USS54" s="163"/>
      <c r="UST54" s="163"/>
      <c r="USU54" s="163"/>
      <c r="USV54" s="163"/>
      <c r="USW54" s="163"/>
      <c r="USX54" s="163"/>
      <c r="USY54" s="163"/>
      <c r="USZ54" s="163"/>
      <c r="UTA54" s="163"/>
      <c r="UTB54" s="163"/>
      <c r="UTC54" s="163"/>
      <c r="UTD54" s="163"/>
      <c r="UTE54" s="163"/>
      <c r="UTF54" s="163"/>
      <c r="UTG54" s="163"/>
      <c r="UTH54" s="163"/>
      <c r="UTI54" s="163"/>
      <c r="UTJ54" s="163"/>
      <c r="UTK54" s="163"/>
      <c r="UTL54" s="163"/>
      <c r="UTM54" s="163"/>
      <c r="UTN54" s="163"/>
      <c r="UTO54" s="163"/>
      <c r="UTP54" s="163"/>
      <c r="UTQ54" s="163"/>
      <c r="UTR54" s="163"/>
      <c r="UTS54" s="163"/>
      <c r="UTT54" s="163"/>
      <c r="UTU54" s="163"/>
      <c r="UTV54" s="163"/>
      <c r="UTW54" s="163"/>
      <c r="UTX54" s="163"/>
      <c r="UTY54" s="163"/>
      <c r="UTZ54" s="163"/>
      <c r="UUA54" s="163"/>
      <c r="UUB54" s="163"/>
      <c r="UUC54" s="163"/>
      <c r="UUD54" s="163"/>
      <c r="UUE54" s="163"/>
      <c r="UUF54" s="163"/>
      <c r="UUG54" s="163"/>
      <c r="UUH54" s="163"/>
      <c r="UUI54" s="163"/>
      <c r="UUJ54" s="163"/>
      <c r="UUK54" s="163"/>
      <c r="UUL54" s="163"/>
      <c r="UUM54" s="163"/>
      <c r="UUN54" s="163"/>
      <c r="UUO54" s="163"/>
      <c r="UUP54" s="163"/>
      <c r="UUQ54" s="163"/>
      <c r="UUR54" s="163"/>
      <c r="UUS54" s="163"/>
      <c r="UUT54" s="163"/>
      <c r="UUU54" s="163"/>
      <c r="UUV54" s="163"/>
      <c r="UUW54" s="163"/>
      <c r="UUX54" s="163"/>
      <c r="UUY54" s="163"/>
      <c r="UUZ54" s="163"/>
      <c r="UVA54" s="163"/>
      <c r="UVB54" s="163"/>
      <c r="UVC54" s="163"/>
      <c r="UVD54" s="163"/>
      <c r="UVE54" s="163"/>
      <c r="UVF54" s="163"/>
      <c r="UVG54" s="163"/>
      <c r="UVH54" s="163"/>
      <c r="UVI54" s="163"/>
      <c r="UVJ54" s="163"/>
      <c r="UVK54" s="163"/>
      <c r="UVL54" s="163"/>
      <c r="UVM54" s="163"/>
      <c r="UVN54" s="163"/>
      <c r="UVO54" s="163"/>
      <c r="UVP54" s="163"/>
      <c r="UVQ54" s="163"/>
      <c r="UVR54" s="163"/>
      <c r="UVS54" s="163"/>
      <c r="UVT54" s="163"/>
      <c r="UVU54" s="163"/>
      <c r="UVV54" s="163"/>
      <c r="UVW54" s="163"/>
      <c r="UVX54" s="163"/>
      <c r="UVY54" s="163"/>
      <c r="UVZ54" s="163"/>
      <c r="UWA54" s="163"/>
      <c r="UWB54" s="163"/>
      <c r="UWC54" s="163"/>
      <c r="UWD54" s="163"/>
      <c r="UWE54" s="163"/>
      <c r="UWF54" s="163"/>
      <c r="UWG54" s="163"/>
      <c r="UWH54" s="163"/>
      <c r="UWI54" s="163"/>
      <c r="UWJ54" s="163"/>
      <c r="UWK54" s="163"/>
      <c r="UWL54" s="163"/>
      <c r="UWM54" s="163"/>
      <c r="UWN54" s="163"/>
      <c r="UWO54" s="163"/>
      <c r="UWP54" s="163"/>
      <c r="UWQ54" s="163"/>
      <c r="UWR54" s="163"/>
      <c r="UWS54" s="163"/>
      <c r="UWT54" s="163"/>
      <c r="UWU54" s="163"/>
      <c r="UWV54" s="163"/>
      <c r="UWW54" s="163"/>
      <c r="UWX54" s="163"/>
      <c r="UWY54" s="163"/>
      <c r="UWZ54" s="163"/>
      <c r="UXA54" s="163"/>
      <c r="UXB54" s="163"/>
      <c r="UXC54" s="163"/>
      <c r="UXD54" s="163"/>
      <c r="UXE54" s="163"/>
      <c r="UXF54" s="163"/>
      <c r="UXG54" s="163"/>
      <c r="UXH54" s="163"/>
      <c r="UXI54" s="163"/>
      <c r="UXJ54" s="163"/>
      <c r="UXK54" s="163"/>
      <c r="UXL54" s="163"/>
      <c r="UXM54" s="163"/>
      <c r="UXN54" s="163"/>
      <c r="UXO54" s="163"/>
      <c r="UXP54" s="163"/>
      <c r="UXQ54" s="163"/>
      <c r="UXR54" s="163"/>
      <c r="UXS54" s="163"/>
      <c r="UXT54" s="163"/>
      <c r="UXU54" s="163"/>
      <c r="UXV54" s="163"/>
      <c r="UXW54" s="163"/>
      <c r="UXX54" s="163"/>
      <c r="UXY54" s="163"/>
      <c r="UXZ54" s="163"/>
      <c r="UYA54" s="163"/>
      <c r="UYB54" s="163"/>
      <c r="UYC54" s="163"/>
      <c r="UYD54" s="163"/>
      <c r="UYE54" s="163"/>
      <c r="UYF54" s="163"/>
      <c r="UYG54" s="163"/>
      <c r="UYH54" s="163"/>
      <c r="UYI54" s="163"/>
      <c r="UYJ54" s="163"/>
      <c r="UYK54" s="163"/>
      <c r="UYL54" s="163"/>
      <c r="UYM54" s="163"/>
      <c r="UYN54" s="163"/>
      <c r="UYO54" s="163"/>
      <c r="UYP54" s="163"/>
      <c r="UYQ54" s="163"/>
      <c r="UYR54" s="163"/>
      <c r="UYS54" s="163"/>
      <c r="UYT54" s="163"/>
      <c r="UYU54" s="163"/>
      <c r="UYV54" s="163"/>
      <c r="UYW54" s="163"/>
      <c r="UYX54" s="163"/>
      <c r="UYY54" s="163"/>
      <c r="UYZ54" s="163"/>
      <c r="UZA54" s="163"/>
      <c r="UZB54" s="163"/>
      <c r="UZC54" s="163"/>
      <c r="UZD54" s="163"/>
      <c r="UZE54" s="163"/>
      <c r="UZF54" s="163"/>
      <c r="UZG54" s="163"/>
      <c r="UZH54" s="163"/>
      <c r="UZI54" s="163"/>
      <c r="UZJ54" s="163"/>
      <c r="UZK54" s="163"/>
      <c r="UZL54" s="163"/>
      <c r="UZM54" s="163"/>
      <c r="UZN54" s="163"/>
      <c r="UZO54" s="163"/>
      <c r="UZP54" s="163"/>
      <c r="UZQ54" s="163"/>
      <c r="UZR54" s="163"/>
      <c r="UZS54" s="163"/>
      <c r="UZT54" s="163"/>
      <c r="UZU54" s="163"/>
      <c r="UZV54" s="163"/>
      <c r="UZW54" s="163"/>
      <c r="UZX54" s="163"/>
      <c r="UZY54" s="163"/>
      <c r="UZZ54" s="163"/>
      <c r="VAA54" s="163"/>
      <c r="VAB54" s="163"/>
      <c r="VAC54" s="163"/>
      <c r="VAD54" s="163"/>
      <c r="VAE54" s="163"/>
      <c r="VAF54" s="163"/>
      <c r="VAG54" s="163"/>
      <c r="VAH54" s="163"/>
      <c r="VAI54" s="163"/>
      <c r="VAJ54" s="163"/>
      <c r="VAK54" s="163"/>
      <c r="VAL54" s="163"/>
      <c r="VAM54" s="163"/>
      <c r="VAN54" s="163"/>
      <c r="VAO54" s="163"/>
      <c r="VAP54" s="163"/>
      <c r="VAQ54" s="163"/>
      <c r="VAR54" s="163"/>
      <c r="VAS54" s="163"/>
      <c r="VAT54" s="163"/>
      <c r="VAU54" s="163"/>
      <c r="VAV54" s="163"/>
      <c r="VAW54" s="163"/>
      <c r="VAX54" s="163"/>
      <c r="VAY54" s="163"/>
      <c r="VAZ54" s="163"/>
      <c r="VBA54" s="163"/>
      <c r="VBB54" s="163"/>
      <c r="VBC54" s="163"/>
      <c r="VBD54" s="163"/>
      <c r="VBE54" s="163"/>
      <c r="VBF54" s="163"/>
      <c r="VBG54" s="163"/>
      <c r="VBH54" s="163"/>
      <c r="VBI54" s="163"/>
      <c r="VBJ54" s="163"/>
      <c r="VBK54" s="163"/>
      <c r="VBL54" s="163"/>
      <c r="VBM54" s="163"/>
      <c r="VBN54" s="163"/>
      <c r="VBO54" s="163"/>
      <c r="VBP54" s="163"/>
      <c r="VBQ54" s="163"/>
      <c r="VBR54" s="163"/>
      <c r="VBS54" s="163"/>
      <c r="VBT54" s="163"/>
      <c r="VBU54" s="163"/>
      <c r="VBV54" s="163"/>
      <c r="VBW54" s="163"/>
      <c r="VBX54" s="163"/>
      <c r="VBY54" s="163"/>
      <c r="VBZ54" s="163"/>
      <c r="VCA54" s="163"/>
      <c r="VCB54" s="163"/>
      <c r="VCC54" s="163"/>
      <c r="VCD54" s="163"/>
      <c r="VCE54" s="163"/>
      <c r="VCF54" s="163"/>
      <c r="VCG54" s="163"/>
      <c r="VCH54" s="163"/>
      <c r="VCI54" s="163"/>
      <c r="VCJ54" s="163"/>
      <c r="VCK54" s="163"/>
      <c r="VCL54" s="163"/>
      <c r="VCM54" s="163"/>
      <c r="VCN54" s="163"/>
      <c r="VCO54" s="163"/>
      <c r="VCP54" s="163"/>
      <c r="VCQ54" s="163"/>
      <c r="VCR54" s="163"/>
      <c r="VCS54" s="163"/>
      <c r="VCT54" s="163"/>
      <c r="VCU54" s="163"/>
      <c r="VCV54" s="163"/>
      <c r="VCW54" s="163"/>
      <c r="VCX54" s="163"/>
      <c r="VCY54" s="163"/>
      <c r="VCZ54" s="163"/>
      <c r="VDA54" s="163"/>
      <c r="VDB54" s="163"/>
      <c r="VDC54" s="163"/>
      <c r="VDD54" s="163"/>
      <c r="VDE54" s="163"/>
      <c r="VDF54" s="163"/>
      <c r="VDG54" s="163"/>
      <c r="VDH54" s="163"/>
      <c r="VDI54" s="163"/>
      <c r="VDJ54" s="163"/>
      <c r="VDK54" s="163"/>
      <c r="VDL54" s="163"/>
      <c r="VDM54" s="163"/>
      <c r="VDN54" s="163"/>
      <c r="VDO54" s="163"/>
      <c r="VDP54" s="163"/>
      <c r="VDQ54" s="163"/>
      <c r="VDR54" s="163"/>
      <c r="VDS54" s="163"/>
      <c r="VDT54" s="163"/>
      <c r="VDU54" s="163"/>
      <c r="VDV54" s="163"/>
      <c r="VDW54" s="163"/>
      <c r="VDX54" s="163"/>
      <c r="VDY54" s="163"/>
      <c r="VDZ54" s="163"/>
      <c r="VEA54" s="163"/>
      <c r="VEB54" s="163"/>
      <c r="VEC54" s="163"/>
      <c r="VED54" s="163"/>
      <c r="VEE54" s="163"/>
      <c r="VEF54" s="163"/>
      <c r="VEG54" s="163"/>
      <c r="VEH54" s="163"/>
      <c r="VEI54" s="163"/>
      <c r="VEJ54" s="163"/>
      <c r="VEK54" s="163"/>
      <c r="VEL54" s="163"/>
      <c r="VEM54" s="163"/>
      <c r="VEN54" s="163"/>
      <c r="VEO54" s="163"/>
      <c r="VEP54" s="163"/>
      <c r="VEQ54" s="163"/>
      <c r="VER54" s="163"/>
      <c r="VES54" s="163"/>
      <c r="VET54" s="163"/>
      <c r="VEU54" s="163"/>
      <c r="VEV54" s="163"/>
      <c r="VEW54" s="163"/>
      <c r="VEX54" s="163"/>
      <c r="VEY54" s="163"/>
      <c r="VEZ54" s="163"/>
      <c r="VFA54" s="163"/>
      <c r="VFB54" s="163"/>
      <c r="VFC54" s="163"/>
      <c r="VFD54" s="163"/>
      <c r="VFE54" s="163"/>
      <c r="VFF54" s="163"/>
      <c r="VFG54" s="163"/>
      <c r="VFH54" s="163"/>
      <c r="VFI54" s="163"/>
      <c r="VFJ54" s="163"/>
      <c r="VFK54" s="163"/>
      <c r="VFL54" s="163"/>
      <c r="VFM54" s="163"/>
      <c r="VFN54" s="163"/>
      <c r="VFO54" s="163"/>
      <c r="VFP54" s="163"/>
      <c r="VFQ54" s="163"/>
      <c r="VFR54" s="163"/>
      <c r="VFS54" s="163"/>
      <c r="VFT54" s="163"/>
      <c r="VFU54" s="163"/>
      <c r="VFV54" s="163"/>
      <c r="VFW54" s="163"/>
      <c r="VFX54" s="163"/>
      <c r="VFY54" s="163"/>
      <c r="VFZ54" s="163"/>
      <c r="VGA54" s="163"/>
      <c r="VGB54" s="163"/>
      <c r="VGC54" s="163"/>
      <c r="VGD54" s="163"/>
      <c r="VGE54" s="163"/>
      <c r="VGF54" s="163"/>
      <c r="VGG54" s="163"/>
      <c r="VGH54" s="163"/>
      <c r="VGI54" s="163"/>
      <c r="VGJ54" s="163"/>
      <c r="VGK54" s="163"/>
      <c r="VGL54" s="163"/>
      <c r="VGM54" s="163"/>
      <c r="VGN54" s="163"/>
      <c r="VGO54" s="163"/>
      <c r="VGP54" s="163"/>
      <c r="VGQ54" s="163"/>
      <c r="VGR54" s="163"/>
      <c r="VGS54" s="163"/>
      <c r="VGT54" s="163"/>
      <c r="VGU54" s="163"/>
      <c r="VGV54" s="163"/>
      <c r="VGW54" s="163"/>
      <c r="VGX54" s="163"/>
      <c r="VGY54" s="163"/>
      <c r="VGZ54" s="163"/>
      <c r="VHA54" s="163"/>
      <c r="VHB54" s="163"/>
      <c r="VHC54" s="163"/>
      <c r="VHD54" s="163"/>
      <c r="VHE54" s="163"/>
      <c r="VHF54" s="163"/>
      <c r="VHG54" s="163"/>
      <c r="VHH54" s="163"/>
      <c r="VHI54" s="163"/>
      <c r="VHJ54" s="163"/>
      <c r="VHK54" s="163"/>
      <c r="VHL54" s="163"/>
      <c r="VHM54" s="163"/>
      <c r="VHN54" s="163"/>
      <c r="VHO54" s="163"/>
      <c r="VHP54" s="163"/>
      <c r="VHQ54" s="163"/>
      <c r="VHR54" s="163"/>
      <c r="VHS54" s="163"/>
      <c r="VHT54" s="163"/>
      <c r="VHU54" s="163"/>
      <c r="VHV54" s="163"/>
      <c r="VHW54" s="163"/>
      <c r="VHX54" s="163"/>
      <c r="VHY54" s="163"/>
      <c r="VHZ54" s="163"/>
      <c r="VIA54" s="163"/>
      <c r="VIB54" s="163"/>
      <c r="VIC54" s="163"/>
      <c r="VID54" s="163"/>
      <c r="VIE54" s="163"/>
      <c r="VIF54" s="163"/>
      <c r="VIG54" s="163"/>
      <c r="VIH54" s="163"/>
      <c r="VII54" s="163"/>
      <c r="VIJ54" s="163"/>
      <c r="VIK54" s="163"/>
      <c r="VIL54" s="163"/>
      <c r="VIM54" s="163"/>
      <c r="VIN54" s="163"/>
      <c r="VIO54" s="163"/>
      <c r="VIP54" s="163"/>
      <c r="VIQ54" s="163"/>
      <c r="VIR54" s="163"/>
      <c r="VIS54" s="163"/>
      <c r="VIT54" s="163"/>
      <c r="VIU54" s="163"/>
      <c r="VIV54" s="163"/>
      <c r="VIW54" s="163"/>
      <c r="VIX54" s="163"/>
      <c r="VIY54" s="163"/>
      <c r="VIZ54" s="163"/>
      <c r="VJA54" s="163"/>
      <c r="VJB54" s="163"/>
      <c r="VJC54" s="163"/>
      <c r="VJD54" s="163"/>
      <c r="VJE54" s="163"/>
      <c r="VJF54" s="163"/>
      <c r="VJG54" s="163"/>
      <c r="VJH54" s="163"/>
      <c r="VJI54" s="163"/>
      <c r="VJJ54" s="163"/>
      <c r="VJK54" s="163"/>
      <c r="VJL54" s="163"/>
      <c r="VJM54" s="163"/>
      <c r="VJN54" s="163"/>
      <c r="VJO54" s="163"/>
      <c r="VJP54" s="163"/>
      <c r="VJQ54" s="163"/>
      <c r="VJR54" s="163"/>
      <c r="VJS54" s="163"/>
      <c r="VJT54" s="163"/>
      <c r="VJU54" s="163"/>
      <c r="VJV54" s="163"/>
      <c r="VJW54" s="163"/>
      <c r="VJX54" s="163"/>
      <c r="VJY54" s="163"/>
      <c r="VJZ54" s="163"/>
      <c r="VKA54" s="163"/>
      <c r="VKB54" s="163"/>
      <c r="VKC54" s="163"/>
      <c r="VKD54" s="163"/>
      <c r="VKE54" s="163"/>
      <c r="VKF54" s="163"/>
      <c r="VKG54" s="163"/>
      <c r="VKH54" s="163"/>
      <c r="VKI54" s="163"/>
      <c r="VKJ54" s="163"/>
      <c r="VKK54" s="163"/>
      <c r="VKL54" s="163"/>
      <c r="VKM54" s="163"/>
      <c r="VKN54" s="163"/>
      <c r="VKO54" s="163"/>
      <c r="VKP54" s="163"/>
      <c r="VKQ54" s="163"/>
      <c r="VKR54" s="163"/>
      <c r="VKS54" s="163"/>
      <c r="VKT54" s="163"/>
      <c r="VKU54" s="163"/>
      <c r="VKV54" s="163"/>
      <c r="VKW54" s="163"/>
      <c r="VKX54" s="163"/>
      <c r="VKY54" s="163"/>
      <c r="VKZ54" s="163"/>
      <c r="VLA54" s="163"/>
      <c r="VLB54" s="163"/>
      <c r="VLC54" s="163"/>
      <c r="VLD54" s="163"/>
      <c r="VLE54" s="163"/>
      <c r="VLF54" s="163"/>
      <c r="VLG54" s="163"/>
      <c r="VLH54" s="163"/>
      <c r="VLI54" s="163"/>
      <c r="VLJ54" s="163"/>
      <c r="VLK54" s="163"/>
      <c r="VLL54" s="163"/>
      <c r="VLM54" s="163"/>
      <c r="VLN54" s="163"/>
      <c r="VLO54" s="163"/>
      <c r="VLP54" s="163"/>
      <c r="VLQ54" s="163"/>
      <c r="VLR54" s="163"/>
      <c r="VLS54" s="163"/>
      <c r="VLT54" s="163"/>
      <c r="VLU54" s="163"/>
      <c r="VLV54" s="163"/>
      <c r="VLW54" s="163"/>
      <c r="VLX54" s="163"/>
      <c r="VLY54" s="163"/>
      <c r="VLZ54" s="163"/>
      <c r="VMA54" s="163"/>
      <c r="VMB54" s="163"/>
      <c r="VMC54" s="163"/>
      <c r="VMD54" s="163"/>
      <c r="VME54" s="163"/>
      <c r="VMF54" s="163"/>
      <c r="VMG54" s="163"/>
      <c r="VMH54" s="163"/>
      <c r="VMI54" s="163"/>
      <c r="VMJ54" s="163"/>
      <c r="VMK54" s="163"/>
      <c r="VML54" s="163"/>
      <c r="VMM54" s="163"/>
      <c r="VMN54" s="163"/>
      <c r="VMO54" s="163"/>
      <c r="VMP54" s="163"/>
      <c r="VMQ54" s="163"/>
      <c r="VMR54" s="163"/>
      <c r="VMS54" s="163"/>
      <c r="VMT54" s="163"/>
      <c r="VMU54" s="163"/>
      <c r="VMV54" s="163"/>
      <c r="VMW54" s="163"/>
      <c r="VMX54" s="163"/>
      <c r="VMY54" s="163"/>
      <c r="VMZ54" s="163"/>
      <c r="VNA54" s="163"/>
      <c r="VNB54" s="163"/>
      <c r="VNC54" s="163"/>
      <c r="VND54" s="163"/>
      <c r="VNE54" s="163"/>
      <c r="VNF54" s="163"/>
      <c r="VNG54" s="163"/>
      <c r="VNH54" s="163"/>
      <c r="VNI54" s="163"/>
      <c r="VNJ54" s="163"/>
      <c r="VNK54" s="163"/>
      <c r="VNL54" s="163"/>
      <c r="VNM54" s="163"/>
      <c r="VNN54" s="163"/>
      <c r="VNO54" s="163"/>
      <c r="VNP54" s="163"/>
      <c r="VNQ54" s="163"/>
      <c r="VNR54" s="163"/>
      <c r="VNS54" s="163"/>
      <c r="VNT54" s="163"/>
      <c r="VNU54" s="163"/>
      <c r="VNV54" s="163"/>
      <c r="VNW54" s="163"/>
      <c r="VNX54" s="163"/>
      <c r="VNY54" s="163"/>
      <c r="VNZ54" s="163"/>
      <c r="VOA54" s="163"/>
      <c r="VOB54" s="163"/>
      <c r="VOC54" s="163"/>
      <c r="VOD54" s="163"/>
      <c r="VOE54" s="163"/>
      <c r="VOF54" s="163"/>
      <c r="VOG54" s="163"/>
      <c r="VOH54" s="163"/>
      <c r="VOI54" s="163"/>
      <c r="VOJ54" s="163"/>
      <c r="VOK54" s="163"/>
      <c r="VOL54" s="163"/>
      <c r="VOM54" s="163"/>
      <c r="VON54" s="163"/>
      <c r="VOO54" s="163"/>
      <c r="VOP54" s="163"/>
      <c r="VOQ54" s="163"/>
      <c r="VOR54" s="163"/>
      <c r="VOS54" s="163"/>
      <c r="VOT54" s="163"/>
      <c r="VOU54" s="163"/>
      <c r="VOV54" s="163"/>
      <c r="VOW54" s="163"/>
      <c r="VOX54" s="163"/>
      <c r="VOY54" s="163"/>
      <c r="VOZ54" s="163"/>
      <c r="VPA54" s="163"/>
      <c r="VPB54" s="163"/>
      <c r="VPC54" s="163"/>
      <c r="VPD54" s="163"/>
      <c r="VPE54" s="163"/>
      <c r="VPF54" s="163"/>
      <c r="VPG54" s="163"/>
      <c r="VPH54" s="163"/>
      <c r="VPI54" s="163"/>
      <c r="VPJ54" s="163"/>
      <c r="VPK54" s="163"/>
      <c r="VPL54" s="163"/>
      <c r="VPM54" s="163"/>
      <c r="VPN54" s="163"/>
      <c r="VPO54" s="163"/>
      <c r="VPP54" s="163"/>
      <c r="VPQ54" s="163"/>
      <c r="VPR54" s="163"/>
      <c r="VPS54" s="163"/>
      <c r="VPT54" s="163"/>
      <c r="VPU54" s="163"/>
      <c r="VPV54" s="163"/>
      <c r="VPW54" s="163"/>
      <c r="VPX54" s="163"/>
      <c r="VPY54" s="163"/>
      <c r="VPZ54" s="163"/>
      <c r="VQA54" s="163"/>
      <c r="VQB54" s="163"/>
      <c r="VQC54" s="163"/>
      <c r="VQD54" s="163"/>
      <c r="VQE54" s="163"/>
      <c r="VQF54" s="163"/>
      <c r="VQG54" s="163"/>
      <c r="VQH54" s="163"/>
      <c r="VQI54" s="163"/>
      <c r="VQJ54" s="163"/>
      <c r="VQK54" s="163"/>
      <c r="VQL54" s="163"/>
      <c r="VQM54" s="163"/>
      <c r="VQN54" s="163"/>
      <c r="VQO54" s="163"/>
      <c r="VQP54" s="163"/>
      <c r="VQQ54" s="163"/>
      <c r="VQR54" s="163"/>
      <c r="VQS54" s="163"/>
      <c r="VQT54" s="163"/>
      <c r="VQU54" s="163"/>
      <c r="VQV54" s="163"/>
      <c r="VQW54" s="163"/>
      <c r="VQX54" s="163"/>
      <c r="VQY54" s="163"/>
      <c r="VQZ54" s="163"/>
      <c r="VRA54" s="163"/>
      <c r="VRB54" s="163"/>
      <c r="VRC54" s="163"/>
      <c r="VRD54" s="163"/>
      <c r="VRE54" s="163"/>
      <c r="VRF54" s="163"/>
      <c r="VRG54" s="163"/>
      <c r="VRH54" s="163"/>
      <c r="VRI54" s="163"/>
      <c r="VRJ54" s="163"/>
      <c r="VRK54" s="163"/>
      <c r="VRL54" s="163"/>
      <c r="VRM54" s="163"/>
      <c r="VRN54" s="163"/>
      <c r="VRO54" s="163"/>
      <c r="VRP54" s="163"/>
      <c r="VRQ54" s="163"/>
      <c r="VRR54" s="163"/>
      <c r="VRS54" s="163"/>
      <c r="VRT54" s="163"/>
      <c r="VRU54" s="163"/>
      <c r="VRV54" s="163"/>
      <c r="VRW54" s="163"/>
      <c r="VRX54" s="163"/>
      <c r="VRY54" s="163"/>
      <c r="VRZ54" s="163"/>
      <c r="VSA54" s="163"/>
      <c r="VSB54" s="163"/>
      <c r="VSC54" s="163"/>
      <c r="VSD54" s="163"/>
      <c r="VSE54" s="163"/>
      <c r="VSF54" s="163"/>
      <c r="VSG54" s="163"/>
      <c r="VSH54" s="163"/>
      <c r="VSI54" s="163"/>
      <c r="VSJ54" s="163"/>
      <c r="VSK54" s="163"/>
      <c r="VSL54" s="163"/>
      <c r="VSM54" s="163"/>
      <c r="VSN54" s="163"/>
      <c r="VSO54" s="163"/>
      <c r="VSP54" s="163"/>
      <c r="VSQ54" s="163"/>
      <c r="VSR54" s="163"/>
      <c r="VSS54" s="163"/>
      <c r="VST54" s="163"/>
      <c r="VSU54" s="163"/>
      <c r="VSV54" s="163"/>
      <c r="VSW54" s="163"/>
      <c r="VSX54" s="163"/>
      <c r="VSY54" s="163"/>
      <c r="VSZ54" s="163"/>
      <c r="VTA54" s="163"/>
      <c r="VTB54" s="163"/>
      <c r="VTC54" s="163"/>
      <c r="VTD54" s="163"/>
      <c r="VTE54" s="163"/>
      <c r="VTF54" s="163"/>
      <c r="VTG54" s="163"/>
      <c r="VTH54" s="163"/>
      <c r="VTI54" s="163"/>
      <c r="VTJ54" s="163"/>
      <c r="VTK54" s="163"/>
      <c r="VTL54" s="163"/>
      <c r="VTM54" s="163"/>
      <c r="VTN54" s="163"/>
      <c r="VTO54" s="163"/>
      <c r="VTP54" s="163"/>
      <c r="VTQ54" s="163"/>
      <c r="VTR54" s="163"/>
      <c r="VTS54" s="163"/>
      <c r="VTT54" s="163"/>
      <c r="VTU54" s="163"/>
      <c r="VTV54" s="163"/>
      <c r="VTW54" s="163"/>
      <c r="VTX54" s="163"/>
      <c r="VTY54" s="163"/>
      <c r="VTZ54" s="163"/>
      <c r="VUA54" s="163"/>
      <c r="VUB54" s="163"/>
      <c r="VUC54" s="163"/>
      <c r="VUD54" s="163"/>
      <c r="VUE54" s="163"/>
      <c r="VUF54" s="163"/>
      <c r="VUG54" s="163"/>
      <c r="VUH54" s="163"/>
      <c r="VUI54" s="163"/>
      <c r="VUJ54" s="163"/>
      <c r="VUK54" s="163"/>
      <c r="VUL54" s="163"/>
      <c r="VUM54" s="163"/>
      <c r="VUN54" s="163"/>
      <c r="VUO54" s="163"/>
      <c r="VUP54" s="163"/>
      <c r="VUQ54" s="163"/>
      <c r="VUR54" s="163"/>
      <c r="VUS54" s="163"/>
      <c r="VUT54" s="163"/>
      <c r="VUU54" s="163"/>
      <c r="VUV54" s="163"/>
      <c r="VUW54" s="163"/>
      <c r="VUX54" s="163"/>
      <c r="VUY54" s="163"/>
      <c r="VUZ54" s="163"/>
      <c r="VVA54" s="163"/>
      <c r="VVB54" s="163"/>
      <c r="VVC54" s="163"/>
      <c r="VVD54" s="163"/>
      <c r="VVE54" s="163"/>
      <c r="VVF54" s="163"/>
      <c r="VVG54" s="163"/>
      <c r="VVH54" s="163"/>
      <c r="VVI54" s="163"/>
      <c r="VVJ54" s="163"/>
      <c r="VVK54" s="163"/>
      <c r="VVL54" s="163"/>
      <c r="VVM54" s="163"/>
      <c r="VVN54" s="163"/>
      <c r="VVO54" s="163"/>
      <c r="VVP54" s="163"/>
      <c r="VVQ54" s="163"/>
      <c r="VVR54" s="163"/>
      <c r="VVS54" s="163"/>
      <c r="VVT54" s="163"/>
      <c r="VVU54" s="163"/>
      <c r="VVV54" s="163"/>
      <c r="VVW54" s="163"/>
      <c r="VVX54" s="163"/>
      <c r="VVY54" s="163"/>
      <c r="VVZ54" s="163"/>
      <c r="VWA54" s="163"/>
      <c r="VWB54" s="163"/>
      <c r="VWC54" s="163"/>
      <c r="VWD54" s="163"/>
      <c r="VWE54" s="163"/>
      <c r="VWF54" s="163"/>
      <c r="VWG54" s="163"/>
      <c r="VWH54" s="163"/>
      <c r="VWI54" s="163"/>
      <c r="VWJ54" s="163"/>
      <c r="VWK54" s="163"/>
      <c r="VWL54" s="163"/>
      <c r="VWM54" s="163"/>
      <c r="VWN54" s="163"/>
      <c r="VWO54" s="163"/>
      <c r="VWP54" s="163"/>
      <c r="VWQ54" s="163"/>
      <c r="VWR54" s="163"/>
      <c r="VWS54" s="163"/>
      <c r="VWT54" s="163"/>
      <c r="VWU54" s="163"/>
      <c r="VWV54" s="163"/>
      <c r="VWW54" s="163"/>
      <c r="VWX54" s="163"/>
      <c r="VWY54" s="163"/>
      <c r="VWZ54" s="163"/>
      <c r="VXA54" s="163"/>
      <c r="VXB54" s="163"/>
      <c r="VXC54" s="163"/>
      <c r="VXD54" s="163"/>
      <c r="VXE54" s="163"/>
      <c r="VXF54" s="163"/>
      <c r="VXG54" s="163"/>
      <c r="VXH54" s="163"/>
      <c r="VXI54" s="163"/>
      <c r="VXJ54" s="163"/>
      <c r="VXK54" s="163"/>
      <c r="VXL54" s="163"/>
      <c r="VXM54" s="163"/>
      <c r="VXN54" s="163"/>
      <c r="VXO54" s="163"/>
      <c r="VXP54" s="163"/>
      <c r="VXQ54" s="163"/>
      <c r="VXR54" s="163"/>
      <c r="VXS54" s="163"/>
      <c r="VXT54" s="163"/>
      <c r="VXU54" s="163"/>
      <c r="VXV54" s="163"/>
      <c r="VXW54" s="163"/>
      <c r="VXX54" s="163"/>
      <c r="VXY54" s="163"/>
      <c r="VXZ54" s="163"/>
      <c r="VYA54" s="163"/>
      <c r="VYB54" s="163"/>
      <c r="VYC54" s="163"/>
      <c r="VYD54" s="163"/>
      <c r="VYE54" s="163"/>
      <c r="VYF54" s="163"/>
      <c r="VYG54" s="163"/>
      <c r="VYH54" s="163"/>
      <c r="VYI54" s="163"/>
      <c r="VYJ54" s="163"/>
      <c r="VYK54" s="163"/>
      <c r="VYL54" s="163"/>
      <c r="VYM54" s="163"/>
      <c r="VYN54" s="163"/>
      <c r="VYO54" s="163"/>
      <c r="VYP54" s="163"/>
      <c r="VYQ54" s="163"/>
      <c r="VYR54" s="163"/>
      <c r="VYS54" s="163"/>
      <c r="VYT54" s="163"/>
      <c r="VYU54" s="163"/>
      <c r="VYV54" s="163"/>
      <c r="VYW54" s="163"/>
      <c r="VYX54" s="163"/>
      <c r="VYY54" s="163"/>
      <c r="VYZ54" s="163"/>
      <c r="VZA54" s="163"/>
      <c r="VZB54" s="163"/>
      <c r="VZC54" s="163"/>
      <c r="VZD54" s="163"/>
      <c r="VZE54" s="163"/>
      <c r="VZF54" s="163"/>
      <c r="VZG54" s="163"/>
      <c r="VZH54" s="163"/>
      <c r="VZI54" s="163"/>
      <c r="VZJ54" s="163"/>
      <c r="VZK54" s="163"/>
      <c r="VZL54" s="163"/>
      <c r="VZM54" s="163"/>
      <c r="VZN54" s="163"/>
      <c r="VZO54" s="163"/>
      <c r="VZP54" s="163"/>
      <c r="VZQ54" s="163"/>
      <c r="VZR54" s="163"/>
      <c r="VZS54" s="163"/>
      <c r="VZT54" s="163"/>
      <c r="VZU54" s="163"/>
      <c r="VZV54" s="163"/>
      <c r="VZW54" s="163"/>
      <c r="VZX54" s="163"/>
      <c r="VZY54" s="163"/>
      <c r="VZZ54" s="163"/>
      <c r="WAA54" s="163"/>
      <c r="WAB54" s="163"/>
      <c r="WAC54" s="163"/>
      <c r="WAD54" s="163"/>
      <c r="WAE54" s="163"/>
      <c r="WAF54" s="163"/>
      <c r="WAG54" s="163"/>
      <c r="WAH54" s="163"/>
      <c r="WAI54" s="163"/>
      <c r="WAJ54" s="163"/>
      <c r="WAK54" s="163"/>
      <c r="WAL54" s="163"/>
      <c r="WAM54" s="163"/>
      <c r="WAN54" s="163"/>
      <c r="WAO54" s="163"/>
      <c r="WAP54" s="163"/>
      <c r="WAQ54" s="163"/>
      <c r="WAR54" s="163"/>
      <c r="WAS54" s="163"/>
      <c r="WAT54" s="163"/>
      <c r="WAU54" s="163"/>
      <c r="WAV54" s="163"/>
      <c r="WAW54" s="163"/>
      <c r="WAX54" s="163"/>
      <c r="WAY54" s="163"/>
      <c r="WAZ54" s="163"/>
      <c r="WBA54" s="163"/>
      <c r="WBB54" s="163"/>
      <c r="WBC54" s="163"/>
      <c r="WBD54" s="163"/>
      <c r="WBE54" s="163"/>
      <c r="WBF54" s="163"/>
      <c r="WBG54" s="163"/>
      <c r="WBH54" s="163"/>
      <c r="WBI54" s="163"/>
      <c r="WBJ54" s="163"/>
      <c r="WBK54" s="163"/>
      <c r="WBL54" s="163"/>
      <c r="WBM54" s="163"/>
      <c r="WBN54" s="163"/>
      <c r="WBO54" s="163"/>
      <c r="WBP54" s="163"/>
      <c r="WBQ54" s="163"/>
      <c r="WBR54" s="163"/>
      <c r="WBS54" s="163"/>
      <c r="WBT54" s="163"/>
      <c r="WBU54" s="163"/>
      <c r="WBV54" s="163"/>
      <c r="WBW54" s="163"/>
      <c r="WBX54" s="163"/>
      <c r="WBY54" s="163"/>
      <c r="WBZ54" s="163"/>
      <c r="WCA54" s="163"/>
      <c r="WCB54" s="163"/>
      <c r="WCC54" s="163"/>
      <c r="WCD54" s="163"/>
      <c r="WCE54" s="163"/>
      <c r="WCF54" s="163"/>
      <c r="WCG54" s="163"/>
      <c r="WCH54" s="163"/>
      <c r="WCI54" s="163"/>
      <c r="WCJ54" s="163"/>
      <c r="WCK54" s="163"/>
      <c r="WCL54" s="163"/>
      <c r="WCM54" s="163"/>
      <c r="WCN54" s="163"/>
      <c r="WCO54" s="163"/>
      <c r="WCP54" s="163"/>
      <c r="WCQ54" s="163"/>
      <c r="WCR54" s="163"/>
      <c r="WCS54" s="163"/>
      <c r="WCT54" s="163"/>
      <c r="WCU54" s="163"/>
      <c r="WCV54" s="163"/>
      <c r="WCW54" s="163"/>
      <c r="WCX54" s="163"/>
      <c r="WCY54" s="163"/>
      <c r="WCZ54" s="163"/>
      <c r="WDA54" s="163"/>
      <c r="WDB54" s="163"/>
      <c r="WDC54" s="163"/>
      <c r="WDD54" s="163"/>
      <c r="WDE54" s="163"/>
      <c r="WDF54" s="163"/>
      <c r="WDG54" s="163"/>
      <c r="WDH54" s="163"/>
      <c r="WDI54" s="163"/>
      <c r="WDJ54" s="163"/>
      <c r="WDK54" s="163"/>
      <c r="WDL54" s="163"/>
      <c r="WDM54" s="163"/>
      <c r="WDN54" s="163"/>
      <c r="WDO54" s="163"/>
      <c r="WDP54" s="163"/>
      <c r="WDQ54" s="163"/>
      <c r="WDR54" s="163"/>
      <c r="WDS54" s="163"/>
      <c r="WDT54" s="163"/>
      <c r="WDU54" s="163"/>
      <c r="WDV54" s="163"/>
      <c r="WDW54" s="163"/>
      <c r="WDX54" s="163"/>
      <c r="WDY54" s="163"/>
      <c r="WDZ54" s="163"/>
      <c r="WEA54" s="163"/>
      <c r="WEB54" s="163"/>
      <c r="WEC54" s="163"/>
      <c r="WED54" s="163"/>
      <c r="WEE54" s="163"/>
      <c r="WEF54" s="163"/>
      <c r="WEG54" s="163"/>
      <c r="WEH54" s="163"/>
      <c r="WEI54" s="163"/>
      <c r="WEJ54" s="163"/>
      <c r="WEK54" s="163"/>
      <c r="WEL54" s="163"/>
      <c r="WEM54" s="163"/>
      <c r="WEN54" s="163"/>
      <c r="WEO54" s="163"/>
      <c r="WEP54" s="163"/>
      <c r="WEQ54" s="163"/>
      <c r="WER54" s="163"/>
      <c r="WES54" s="163"/>
      <c r="WET54" s="163"/>
      <c r="WEU54" s="163"/>
      <c r="WEV54" s="163"/>
      <c r="WEW54" s="163"/>
      <c r="WEX54" s="163"/>
      <c r="WEY54" s="163"/>
      <c r="WEZ54" s="163"/>
      <c r="WFA54" s="163"/>
      <c r="WFB54" s="163"/>
      <c r="WFC54" s="163"/>
      <c r="WFD54" s="163"/>
      <c r="WFE54" s="163"/>
      <c r="WFF54" s="163"/>
      <c r="WFG54" s="163"/>
      <c r="WFH54" s="163"/>
      <c r="WFI54" s="163"/>
      <c r="WFJ54" s="163"/>
      <c r="WFK54" s="163"/>
      <c r="WFL54" s="163"/>
      <c r="WFM54" s="163"/>
      <c r="WFN54" s="163"/>
      <c r="WFO54" s="163"/>
      <c r="WFP54" s="163"/>
      <c r="WFQ54" s="163"/>
      <c r="WFR54" s="163"/>
      <c r="WFS54" s="163"/>
      <c r="WFT54" s="163"/>
      <c r="WFU54" s="163"/>
      <c r="WFV54" s="163"/>
      <c r="WFW54" s="163"/>
      <c r="WFX54" s="163"/>
      <c r="WFY54" s="163"/>
      <c r="WFZ54" s="163"/>
      <c r="WGA54" s="163"/>
      <c r="WGB54" s="163"/>
      <c r="WGC54" s="163"/>
      <c r="WGD54" s="163"/>
      <c r="WGE54" s="163"/>
      <c r="WGF54" s="163"/>
      <c r="WGG54" s="163"/>
      <c r="WGH54" s="163"/>
      <c r="WGI54" s="163"/>
      <c r="WGJ54" s="163"/>
      <c r="WGK54" s="163"/>
      <c r="WGL54" s="163"/>
      <c r="WGM54" s="163"/>
      <c r="WGN54" s="163"/>
      <c r="WGO54" s="163"/>
      <c r="WGP54" s="163"/>
      <c r="WGQ54" s="163"/>
      <c r="WGR54" s="163"/>
      <c r="WGS54" s="163"/>
      <c r="WGT54" s="163"/>
      <c r="WGU54" s="163"/>
      <c r="WGV54" s="163"/>
      <c r="WGW54" s="163"/>
      <c r="WGX54" s="163"/>
      <c r="WGY54" s="163"/>
      <c r="WGZ54" s="163"/>
      <c r="WHA54" s="163"/>
      <c r="WHB54" s="163"/>
      <c r="WHC54" s="163"/>
      <c r="WHD54" s="163"/>
      <c r="WHE54" s="163"/>
      <c r="WHF54" s="163"/>
      <c r="WHG54" s="163"/>
      <c r="WHH54" s="163"/>
      <c r="WHI54" s="163"/>
      <c r="WHJ54" s="163"/>
      <c r="WHK54" s="163"/>
      <c r="WHL54" s="163"/>
      <c r="WHM54" s="163"/>
      <c r="WHN54" s="163"/>
      <c r="WHO54" s="163"/>
      <c r="WHP54" s="163"/>
      <c r="WHQ54" s="163"/>
      <c r="WHR54" s="163"/>
      <c r="WHS54" s="163"/>
      <c r="WHT54" s="163"/>
      <c r="WHU54" s="163"/>
      <c r="WHV54" s="163"/>
      <c r="WHW54" s="163"/>
      <c r="WHX54" s="163"/>
      <c r="WHY54" s="163"/>
      <c r="WHZ54" s="163"/>
      <c r="WIA54" s="163"/>
      <c r="WIB54" s="163"/>
      <c r="WIC54" s="163"/>
      <c r="WID54" s="163"/>
      <c r="WIE54" s="163"/>
      <c r="WIF54" s="163"/>
      <c r="WIG54" s="163"/>
      <c r="WIH54" s="163"/>
      <c r="WII54" s="163"/>
      <c r="WIJ54" s="163"/>
      <c r="WIK54" s="163"/>
      <c r="WIL54" s="163"/>
      <c r="WIM54" s="163"/>
      <c r="WIN54" s="163"/>
      <c r="WIO54" s="163"/>
      <c r="WIP54" s="163"/>
      <c r="WIQ54" s="163"/>
      <c r="WIR54" s="163"/>
      <c r="WIS54" s="163"/>
      <c r="WIT54" s="163"/>
      <c r="WIU54" s="163"/>
      <c r="WIV54" s="163"/>
      <c r="WIW54" s="163"/>
      <c r="WIX54" s="163"/>
      <c r="WIY54" s="163"/>
      <c r="WIZ54" s="163"/>
      <c r="WJA54" s="163"/>
      <c r="WJB54" s="163"/>
      <c r="WJC54" s="163"/>
      <c r="WJD54" s="163"/>
      <c r="WJE54" s="163"/>
      <c r="WJF54" s="163"/>
      <c r="WJG54" s="163"/>
      <c r="WJH54" s="163"/>
      <c r="WJI54" s="163"/>
      <c r="WJJ54" s="163"/>
      <c r="WJK54" s="163"/>
      <c r="WJL54" s="163"/>
      <c r="WJM54" s="163"/>
      <c r="WJN54" s="163"/>
      <c r="WJO54" s="163"/>
      <c r="WJP54" s="163"/>
      <c r="WJQ54" s="163"/>
      <c r="WJR54" s="163"/>
      <c r="WJS54" s="163"/>
      <c r="WJT54" s="163"/>
      <c r="WJU54" s="163"/>
      <c r="WJV54" s="163"/>
      <c r="WJW54" s="163"/>
      <c r="WJX54" s="163"/>
      <c r="WJY54" s="163"/>
      <c r="WJZ54" s="163"/>
      <c r="WKA54" s="163"/>
      <c r="WKB54" s="163"/>
      <c r="WKC54" s="163"/>
      <c r="WKD54" s="163"/>
      <c r="WKE54" s="163"/>
      <c r="WKF54" s="163"/>
      <c r="WKG54" s="163"/>
      <c r="WKH54" s="163"/>
      <c r="WKI54" s="163"/>
      <c r="WKJ54" s="163"/>
      <c r="WKK54" s="163"/>
      <c r="WKL54" s="163"/>
      <c r="WKM54" s="163"/>
      <c r="WKN54" s="163"/>
      <c r="WKO54" s="163"/>
      <c r="WKP54" s="163"/>
      <c r="WKQ54" s="163"/>
      <c r="WKR54" s="163"/>
      <c r="WKS54" s="163"/>
      <c r="WKT54" s="163"/>
      <c r="WKU54" s="163"/>
      <c r="WKV54" s="163"/>
      <c r="WKW54" s="163"/>
      <c r="WKX54" s="163"/>
      <c r="WKY54" s="163"/>
      <c r="WKZ54" s="163"/>
      <c r="WLA54" s="163"/>
      <c r="WLB54" s="163"/>
      <c r="WLC54" s="163"/>
      <c r="WLD54" s="163"/>
      <c r="WLE54" s="163"/>
      <c r="WLF54" s="163"/>
      <c r="WLG54" s="163"/>
      <c r="WLH54" s="163"/>
      <c r="WLI54" s="163"/>
      <c r="WLJ54" s="163"/>
      <c r="WLK54" s="163"/>
      <c r="WLL54" s="163"/>
      <c r="WLM54" s="163"/>
      <c r="WLN54" s="163"/>
      <c r="WLO54" s="163"/>
      <c r="WLP54" s="163"/>
      <c r="WLQ54" s="163"/>
      <c r="WLR54" s="163"/>
      <c r="WLS54" s="163"/>
      <c r="WLT54" s="163"/>
      <c r="WLU54" s="163"/>
      <c r="WLV54" s="163"/>
      <c r="WLW54" s="163"/>
      <c r="WLX54" s="163"/>
      <c r="WLY54" s="163"/>
      <c r="WLZ54" s="163"/>
      <c r="WMA54" s="163"/>
      <c r="WMB54" s="163"/>
      <c r="WMC54" s="163"/>
      <c r="WMD54" s="163"/>
      <c r="WME54" s="163"/>
      <c r="WMF54" s="163"/>
      <c r="WMG54" s="163"/>
      <c r="WMH54" s="163"/>
      <c r="WMI54" s="163"/>
      <c r="WMJ54" s="163"/>
      <c r="WMK54" s="163"/>
      <c r="WML54" s="163"/>
      <c r="WMM54" s="163"/>
      <c r="WMN54" s="163"/>
      <c r="WMO54" s="163"/>
      <c r="WMP54" s="163"/>
      <c r="WMQ54" s="163"/>
      <c r="WMR54" s="163"/>
      <c r="WMS54" s="163"/>
      <c r="WMT54" s="163"/>
      <c r="WMU54" s="163"/>
      <c r="WMV54" s="163"/>
      <c r="WMW54" s="163"/>
      <c r="WMX54" s="163"/>
      <c r="WMY54" s="163"/>
      <c r="WMZ54" s="163"/>
      <c r="WNA54" s="163"/>
      <c r="WNB54" s="163"/>
      <c r="WNC54" s="163"/>
      <c r="WND54" s="163"/>
      <c r="WNE54" s="163"/>
      <c r="WNF54" s="163"/>
      <c r="WNG54" s="163"/>
      <c r="WNH54" s="163"/>
      <c r="WNI54" s="163"/>
      <c r="WNJ54" s="163"/>
      <c r="WNK54" s="163"/>
      <c r="WNL54" s="163"/>
      <c r="WNM54" s="163"/>
      <c r="WNN54" s="163"/>
      <c r="WNO54" s="163"/>
      <c r="WNP54" s="163"/>
      <c r="WNQ54" s="163"/>
      <c r="WNR54" s="163"/>
      <c r="WNS54" s="163"/>
      <c r="WNT54" s="163"/>
      <c r="WNU54" s="163"/>
      <c r="WNV54" s="163"/>
      <c r="WNW54" s="163"/>
      <c r="WNX54" s="163"/>
      <c r="WNY54" s="163"/>
      <c r="WNZ54" s="163"/>
      <c r="WOA54" s="163"/>
      <c r="WOB54" s="163"/>
      <c r="WOC54" s="163"/>
      <c r="WOD54" s="163"/>
      <c r="WOE54" s="163"/>
      <c r="WOF54" s="163"/>
      <c r="WOG54" s="163"/>
      <c r="WOH54" s="163"/>
      <c r="WOI54" s="163"/>
      <c r="WOJ54" s="163"/>
      <c r="WOK54" s="163"/>
      <c r="WOL54" s="163"/>
      <c r="WOM54" s="163"/>
      <c r="WON54" s="163"/>
      <c r="WOO54" s="163"/>
      <c r="WOP54" s="163"/>
      <c r="WOQ54" s="163"/>
      <c r="WOR54" s="163"/>
      <c r="WOS54" s="163"/>
      <c r="WOT54" s="163"/>
      <c r="WOU54" s="163"/>
      <c r="WOV54" s="163"/>
      <c r="WOW54" s="163"/>
      <c r="WOX54" s="163"/>
      <c r="WOY54" s="163"/>
      <c r="WOZ54" s="163"/>
      <c r="WPA54" s="163"/>
      <c r="WPB54" s="163"/>
      <c r="WPC54" s="163"/>
      <c r="WPD54" s="163"/>
      <c r="WPE54" s="163"/>
      <c r="WPF54" s="163"/>
      <c r="WPG54" s="163"/>
      <c r="WPH54" s="163"/>
      <c r="WPI54" s="163"/>
      <c r="WPJ54" s="163"/>
      <c r="WPK54" s="163"/>
      <c r="WPL54" s="163"/>
      <c r="WPM54" s="163"/>
      <c r="WPN54" s="163"/>
      <c r="WPO54" s="163"/>
      <c r="WPP54" s="163"/>
      <c r="WPQ54" s="163"/>
      <c r="WPR54" s="163"/>
      <c r="WPS54" s="163"/>
      <c r="WPT54" s="163"/>
      <c r="WPU54" s="163"/>
      <c r="WPV54" s="163"/>
      <c r="WPW54" s="163"/>
      <c r="WPX54" s="163"/>
      <c r="WPY54" s="163"/>
      <c r="WPZ54" s="163"/>
      <c r="WQA54" s="163"/>
      <c r="WQB54" s="163"/>
      <c r="WQC54" s="163"/>
      <c r="WQD54" s="163"/>
      <c r="WQE54" s="163"/>
      <c r="WQF54" s="163"/>
      <c r="WQG54" s="163"/>
      <c r="WQH54" s="163"/>
      <c r="WQI54" s="163"/>
      <c r="WQJ54" s="163"/>
      <c r="WQK54" s="163"/>
      <c r="WQL54" s="163"/>
      <c r="WQM54" s="163"/>
      <c r="WQN54" s="163"/>
      <c r="WQO54" s="163"/>
      <c r="WQP54" s="163"/>
      <c r="WQQ54" s="163"/>
      <c r="WQR54" s="163"/>
      <c r="WQS54" s="163"/>
      <c r="WQT54" s="163"/>
      <c r="WQU54" s="163"/>
      <c r="WQV54" s="163"/>
      <c r="WQW54" s="163"/>
      <c r="WQX54" s="163"/>
      <c r="WQY54" s="163"/>
      <c r="WQZ54" s="163"/>
      <c r="WRA54" s="163"/>
      <c r="WRB54" s="163"/>
      <c r="WRC54" s="163"/>
      <c r="WRD54" s="163"/>
      <c r="WRE54" s="163"/>
      <c r="WRF54" s="163"/>
      <c r="WRG54" s="163"/>
      <c r="WRH54" s="163"/>
      <c r="WRI54" s="163"/>
      <c r="WRJ54" s="163"/>
      <c r="WRK54" s="163"/>
      <c r="WRL54" s="163"/>
      <c r="WRM54" s="163"/>
      <c r="WRN54" s="163"/>
      <c r="WRO54" s="163"/>
      <c r="WRP54" s="163"/>
      <c r="WRQ54" s="163"/>
      <c r="WRR54" s="163"/>
      <c r="WRS54" s="163"/>
      <c r="WRT54" s="163"/>
      <c r="WRU54" s="163"/>
      <c r="WRV54" s="163"/>
      <c r="WRW54" s="163"/>
      <c r="WRX54" s="163"/>
      <c r="WRY54" s="163"/>
      <c r="WRZ54" s="163"/>
      <c r="WSA54" s="163"/>
      <c r="WSB54" s="163"/>
      <c r="WSC54" s="163"/>
      <c r="WSD54" s="163"/>
      <c r="WSE54" s="163"/>
      <c r="WSF54" s="163"/>
      <c r="WSG54" s="163"/>
      <c r="WSH54" s="163"/>
      <c r="WSI54" s="163"/>
      <c r="WSJ54" s="163"/>
      <c r="WSK54" s="163"/>
      <c r="WSL54" s="163"/>
      <c r="WSM54" s="163"/>
      <c r="WSN54" s="163"/>
      <c r="WSO54" s="163"/>
      <c r="WSP54" s="163"/>
      <c r="WSQ54" s="163"/>
      <c r="WSR54" s="163"/>
      <c r="WSS54" s="163"/>
      <c r="WST54" s="163"/>
      <c r="WSU54" s="163"/>
      <c r="WSV54" s="163"/>
      <c r="WSW54" s="163"/>
      <c r="WSX54" s="163"/>
      <c r="WSY54" s="163"/>
      <c r="WSZ54" s="163"/>
      <c r="WTA54" s="163"/>
      <c r="WTB54" s="163"/>
      <c r="WTC54" s="163"/>
      <c r="WTD54" s="163"/>
      <c r="WTE54" s="163"/>
      <c r="WTF54" s="163"/>
      <c r="WTG54" s="163"/>
      <c r="WTH54" s="163"/>
      <c r="WTI54" s="163"/>
      <c r="WTJ54" s="163"/>
      <c r="WTK54" s="163"/>
      <c r="WTL54" s="163"/>
      <c r="WTM54" s="163"/>
      <c r="WTN54" s="163"/>
      <c r="WTO54" s="163"/>
      <c r="WTP54" s="163"/>
      <c r="WTQ54" s="163"/>
      <c r="WTR54" s="163"/>
      <c r="WTS54" s="163"/>
      <c r="WTT54" s="163"/>
      <c r="WTU54" s="163"/>
      <c r="WTV54" s="163"/>
      <c r="WTW54" s="163"/>
      <c r="WTX54" s="163"/>
      <c r="WTY54" s="163"/>
      <c r="WTZ54" s="163"/>
      <c r="WUA54" s="163"/>
      <c r="WUB54" s="163"/>
      <c r="WUC54" s="163"/>
      <c r="WUD54" s="163"/>
      <c r="WUE54" s="163"/>
      <c r="WUF54" s="163"/>
      <c r="WUG54" s="163"/>
      <c r="WUH54" s="163"/>
      <c r="WUI54" s="163"/>
      <c r="WUJ54" s="163"/>
      <c r="WUK54" s="163"/>
      <c r="WUL54" s="163"/>
      <c r="WUM54" s="163"/>
      <c r="WUN54" s="163"/>
      <c r="WUO54" s="163"/>
      <c r="WUP54" s="163"/>
      <c r="WUQ54" s="163"/>
      <c r="WUR54" s="163"/>
      <c r="WUS54" s="163"/>
      <c r="WUT54" s="163"/>
      <c r="WUU54" s="163"/>
      <c r="WUV54" s="163"/>
      <c r="WUW54" s="163"/>
      <c r="WUX54" s="163"/>
      <c r="WUY54" s="163"/>
      <c r="WUZ54" s="163"/>
      <c r="WVA54" s="163"/>
      <c r="WVB54" s="163"/>
      <c r="WVC54" s="163"/>
      <c r="WVD54" s="163"/>
      <c r="WVE54" s="163"/>
      <c r="WVF54" s="163"/>
      <c r="WVG54" s="163"/>
      <c r="WVH54" s="163"/>
      <c r="WVI54" s="163"/>
      <c r="WVJ54" s="163"/>
      <c r="WVK54" s="163"/>
      <c r="WVL54" s="163"/>
      <c r="WVM54" s="163"/>
      <c r="WVN54" s="163"/>
      <c r="WVO54" s="163"/>
      <c r="WVP54" s="163"/>
      <c r="WVQ54" s="163"/>
      <c r="WVR54" s="163"/>
      <c r="WVS54" s="163"/>
      <c r="WVT54" s="163"/>
      <c r="WVU54" s="163"/>
      <c r="WVV54" s="163"/>
      <c r="WVW54" s="163"/>
      <c r="WVX54" s="163"/>
      <c r="WVY54" s="163"/>
      <c r="WVZ54" s="163"/>
      <c r="WWA54" s="163"/>
      <c r="WWB54" s="163"/>
      <c r="WWC54" s="163"/>
      <c r="WWD54" s="163"/>
      <c r="WWE54" s="163"/>
      <c r="WWF54" s="163"/>
      <c r="WWG54" s="163"/>
      <c r="WWH54" s="163"/>
      <c r="WWI54" s="163"/>
      <c r="WWJ54" s="163"/>
      <c r="WWK54" s="163"/>
      <c r="WWL54" s="163"/>
      <c r="WWM54" s="163"/>
      <c r="WWN54" s="163"/>
      <c r="WWO54" s="163"/>
      <c r="WWP54" s="163"/>
      <c r="WWQ54" s="163"/>
      <c r="WWR54" s="163"/>
      <c r="WWS54" s="163"/>
      <c r="WWT54" s="163"/>
      <c r="WWU54" s="163"/>
      <c r="WWV54" s="163"/>
      <c r="WWW54" s="163"/>
      <c r="WWX54" s="163"/>
      <c r="WWY54" s="163"/>
      <c r="WWZ54" s="163"/>
      <c r="WXA54" s="163"/>
      <c r="WXB54" s="163"/>
      <c r="WXC54" s="163"/>
      <c r="WXD54" s="163"/>
      <c r="WXE54" s="163"/>
      <c r="WXF54" s="163"/>
      <c r="WXG54" s="163"/>
      <c r="WXH54" s="163"/>
      <c r="WXI54" s="163"/>
      <c r="WXJ54" s="163"/>
      <c r="WXK54" s="163"/>
      <c r="WXL54" s="163"/>
      <c r="WXM54" s="163"/>
      <c r="WXN54" s="163"/>
      <c r="WXO54" s="163"/>
      <c r="WXP54" s="163"/>
      <c r="WXQ54" s="163"/>
      <c r="WXR54" s="163"/>
      <c r="WXS54" s="163"/>
      <c r="WXT54" s="163"/>
      <c r="WXU54" s="163"/>
      <c r="WXV54" s="163"/>
      <c r="WXW54" s="163"/>
      <c r="WXX54" s="163"/>
      <c r="WXY54" s="163"/>
      <c r="WXZ54" s="163"/>
      <c r="WYA54" s="163"/>
      <c r="WYB54" s="163"/>
      <c r="WYC54" s="163"/>
      <c r="WYD54" s="163"/>
      <c r="WYE54" s="163"/>
      <c r="WYF54" s="163"/>
      <c r="WYG54" s="163"/>
      <c r="WYH54" s="163"/>
      <c r="WYI54" s="163"/>
      <c r="WYJ54" s="163"/>
      <c r="WYK54" s="163"/>
      <c r="WYL54" s="163"/>
      <c r="WYM54" s="163"/>
      <c r="WYN54" s="163"/>
      <c r="WYO54" s="163"/>
      <c r="WYP54" s="163"/>
      <c r="WYQ54" s="163"/>
      <c r="WYR54" s="163"/>
      <c r="WYS54" s="163"/>
      <c r="WYT54" s="163"/>
      <c r="WYU54" s="163"/>
      <c r="WYV54" s="163"/>
      <c r="WYW54" s="163"/>
      <c r="WYX54" s="163"/>
      <c r="WYY54" s="163"/>
      <c r="WYZ54" s="163"/>
      <c r="WZA54" s="163"/>
      <c r="WZB54" s="163"/>
      <c r="WZC54" s="163"/>
      <c r="WZD54" s="163"/>
      <c r="WZE54" s="163"/>
      <c r="WZF54" s="163"/>
      <c r="WZG54" s="163"/>
      <c r="WZH54" s="163"/>
      <c r="WZI54" s="163"/>
      <c r="WZJ54" s="163"/>
      <c r="WZK54" s="163"/>
      <c r="WZL54" s="163"/>
      <c r="WZM54" s="163"/>
      <c r="WZN54" s="163"/>
      <c r="WZO54" s="163"/>
      <c r="WZP54" s="163"/>
      <c r="WZQ54" s="163"/>
      <c r="WZR54" s="163"/>
      <c r="WZS54" s="163"/>
      <c r="WZT54" s="163"/>
      <c r="WZU54" s="163"/>
      <c r="WZV54" s="163"/>
      <c r="WZW54" s="163"/>
      <c r="WZX54" s="163"/>
      <c r="WZY54" s="163"/>
      <c r="WZZ54" s="163"/>
      <c r="XAA54" s="163"/>
      <c r="XAB54" s="163"/>
      <c r="XAC54" s="163"/>
      <c r="XAD54" s="163"/>
      <c r="XAE54" s="163"/>
      <c r="XAF54" s="163"/>
      <c r="XAG54" s="163"/>
      <c r="XAH54" s="163"/>
      <c r="XAI54" s="163"/>
      <c r="XAJ54" s="163"/>
      <c r="XAK54" s="163"/>
      <c r="XAL54" s="163"/>
      <c r="XAM54" s="163"/>
      <c r="XAN54" s="163"/>
      <c r="XAO54" s="163"/>
      <c r="XAP54" s="163"/>
      <c r="XAQ54" s="163"/>
      <c r="XAR54" s="163"/>
      <c r="XAS54" s="163"/>
      <c r="XAT54" s="163"/>
      <c r="XAU54" s="163"/>
      <c r="XAV54" s="163"/>
      <c r="XAW54" s="163"/>
      <c r="XAX54" s="163"/>
      <c r="XAY54" s="163"/>
      <c r="XAZ54" s="163"/>
      <c r="XBA54" s="163"/>
      <c r="XBB54" s="163"/>
      <c r="XBC54" s="163"/>
      <c r="XBD54" s="163"/>
      <c r="XBE54" s="163"/>
      <c r="XBF54" s="163"/>
      <c r="XBG54" s="163"/>
      <c r="XBH54" s="163"/>
      <c r="XBI54" s="163"/>
      <c r="XBJ54" s="163"/>
      <c r="XBK54" s="163"/>
      <c r="XBL54" s="163"/>
      <c r="XBM54" s="163"/>
      <c r="XBN54" s="163"/>
      <c r="XBO54" s="163"/>
      <c r="XBP54" s="163"/>
      <c r="XBQ54" s="163"/>
      <c r="XBR54" s="163"/>
      <c r="XBS54" s="163"/>
      <c r="XBT54" s="163"/>
      <c r="XBU54" s="163"/>
      <c r="XBV54" s="163"/>
      <c r="XBW54" s="163"/>
      <c r="XBX54" s="163"/>
      <c r="XBY54" s="163"/>
      <c r="XBZ54" s="163"/>
      <c r="XCA54" s="163"/>
      <c r="XCB54" s="163"/>
      <c r="XCC54" s="163"/>
      <c r="XCD54" s="163"/>
      <c r="XCE54" s="163"/>
      <c r="XCF54" s="163"/>
      <c r="XCG54" s="163"/>
      <c r="XCH54" s="163"/>
      <c r="XCI54" s="163"/>
      <c r="XCJ54" s="163"/>
      <c r="XCK54" s="163"/>
      <c r="XCL54" s="163"/>
      <c r="XCM54" s="163"/>
      <c r="XCN54" s="163"/>
      <c r="XCO54" s="163"/>
      <c r="XCP54" s="163"/>
      <c r="XCQ54" s="163"/>
      <c r="XCR54" s="163"/>
      <c r="XCS54" s="163"/>
      <c r="XCT54" s="163"/>
      <c r="XCU54" s="163"/>
      <c r="XCV54" s="163"/>
      <c r="XCW54" s="163"/>
      <c r="XCX54" s="163"/>
      <c r="XCY54" s="163"/>
      <c r="XCZ54" s="163"/>
      <c r="XDA54" s="163"/>
      <c r="XDB54" s="163"/>
      <c r="XDC54" s="163"/>
      <c r="XDD54" s="163"/>
      <c r="XDE54" s="163"/>
      <c r="XDF54" s="163"/>
      <c r="XDG54" s="163"/>
      <c r="XDH54" s="163"/>
      <c r="XDI54" s="163"/>
      <c r="XDJ54" s="163"/>
      <c r="XDK54" s="163"/>
      <c r="XDL54" s="163"/>
      <c r="XDM54" s="163"/>
      <c r="XDN54" s="163"/>
      <c r="XDO54" s="163"/>
      <c r="XDP54" s="163"/>
      <c r="XDQ54" s="163"/>
      <c r="XDR54" s="163"/>
      <c r="XDS54" s="163"/>
      <c r="XDT54" s="163"/>
      <c r="XDU54" s="163"/>
    </row>
    <row r="55" spans="1:16349" ht="54.75" customHeight="1" x14ac:dyDescent="0.35">
      <c r="A55" s="352"/>
      <c r="B55" s="352" t="s">
        <v>241</v>
      </c>
      <c r="C55" s="352" t="s">
        <v>73</v>
      </c>
      <c r="D55" s="352" t="str">
        <f t="shared" ref="D55:S55" si="13">D31</f>
        <v xml:space="preserve">1. 
Gamle Oslo </v>
      </c>
      <c r="E55" s="352" t="str">
        <f t="shared" si="13"/>
        <v>2. 
Grünerløkka</v>
      </c>
      <c r="F55" s="352" t="str">
        <f t="shared" si="13"/>
        <v>3. 
Sagene</v>
      </c>
      <c r="G55" s="352" t="str">
        <f t="shared" si="13"/>
        <v>4. 
St. Hanshaugen</v>
      </c>
      <c r="H55" s="352" t="str">
        <f t="shared" si="13"/>
        <v>5. 
Frogner</v>
      </c>
      <c r="I55" s="352" t="str">
        <f t="shared" si="13"/>
        <v>6. 
Ullern</v>
      </c>
      <c r="J55" s="352" t="str">
        <f t="shared" si="13"/>
        <v>7. 
Vestre Aker</v>
      </c>
      <c r="K55" s="352" t="str">
        <f t="shared" si="13"/>
        <v>8. 
Nordre Aker</v>
      </c>
      <c r="L55" s="352" t="str">
        <f t="shared" si="13"/>
        <v>9. 
Bjerke</v>
      </c>
      <c r="M55" s="352" t="str">
        <f t="shared" si="13"/>
        <v>10. 
Grorud</v>
      </c>
      <c r="N55" s="352" t="str">
        <f t="shared" si="13"/>
        <v>11. 
Stovner</v>
      </c>
      <c r="O55" s="352" t="str">
        <f t="shared" si="13"/>
        <v>12. 
Alna</v>
      </c>
      <c r="P55" s="352" t="str">
        <f t="shared" si="13"/>
        <v>13. 
Østensjø</v>
      </c>
      <c r="Q55" s="352" t="str">
        <f t="shared" si="13"/>
        <v>14.
Nordstrand</v>
      </c>
      <c r="R55" s="352" t="str">
        <f t="shared" si="13"/>
        <v>15. 
Søndre Nordstrand</v>
      </c>
      <c r="S55" s="352" t="str">
        <f t="shared" si="13"/>
        <v>Sum</v>
      </c>
      <c r="U55" s="34"/>
      <c r="V55" s="34"/>
      <c r="W55" s="34"/>
      <c r="X55" s="34"/>
      <c r="Y55" s="34"/>
      <c r="Z55" s="34"/>
      <c r="AA55" s="34"/>
      <c r="AB55" s="34"/>
      <c r="AC55" s="34"/>
      <c r="AD55" s="34"/>
      <c r="AE55" s="34"/>
      <c r="AF55" s="34"/>
      <c r="AG55" s="34"/>
      <c r="AH55" s="34"/>
      <c r="AI55" s="34"/>
    </row>
    <row r="56" spans="1:16349" ht="16.5" customHeight="1" x14ac:dyDescent="0.35">
      <c r="A56" s="164"/>
      <c r="B56" s="164"/>
      <c r="C56" s="164"/>
      <c r="D56" s="62"/>
      <c r="E56" s="87"/>
      <c r="F56" s="87"/>
      <c r="G56" s="87"/>
      <c r="H56" s="62"/>
      <c r="I56" s="62"/>
      <c r="J56" s="62"/>
      <c r="K56" s="62"/>
      <c r="L56" s="62"/>
      <c r="M56" s="62"/>
      <c r="N56" s="62"/>
      <c r="O56" s="62"/>
      <c r="P56" s="62"/>
      <c r="Q56" s="62"/>
      <c r="R56" s="62"/>
      <c r="S56" s="62"/>
      <c r="U56" s="34"/>
      <c r="V56" s="34"/>
      <c r="W56" s="34"/>
      <c r="X56" s="34"/>
      <c r="Y56" s="34"/>
      <c r="Z56" s="34"/>
      <c r="AA56" s="34"/>
      <c r="AB56" s="34"/>
      <c r="AC56" s="34"/>
      <c r="AD56" s="34"/>
      <c r="AE56" s="34"/>
      <c r="AF56" s="34"/>
      <c r="AG56" s="34"/>
      <c r="AH56" s="34"/>
      <c r="AI56" s="34"/>
    </row>
    <row r="57" spans="1:16349" ht="16.5" customHeight="1" x14ac:dyDescent="0.35">
      <c r="A57" s="351" t="s">
        <v>70</v>
      </c>
      <c r="B57" s="344"/>
      <c r="C57" s="145" t="s">
        <v>16</v>
      </c>
      <c r="D57" s="146">
        <f>SUM(D58:D59)</f>
        <v>2745.6062222222217</v>
      </c>
      <c r="E57" s="146">
        <f t="shared" ref="E57:S57" si="14">SUM(E58:E59)</f>
        <v>3013.42</v>
      </c>
      <c r="F57" s="146">
        <f t="shared" si="14"/>
        <v>2318.0100000000002</v>
      </c>
      <c r="G57" s="146">
        <f t="shared" si="14"/>
        <v>1242.1300000000001</v>
      </c>
      <c r="H57" s="146">
        <f t="shared" si="14"/>
        <v>1576.1799999999998</v>
      </c>
      <c r="I57" s="146">
        <f t="shared" si="14"/>
        <v>1503</v>
      </c>
      <c r="J57" s="146">
        <f t="shared" si="14"/>
        <v>1665.71</v>
      </c>
      <c r="K57" s="146">
        <f t="shared" si="14"/>
        <v>2040.1</v>
      </c>
      <c r="L57" s="146">
        <f t="shared" si="14"/>
        <v>1622.3257777777776</v>
      </c>
      <c r="M57" s="146">
        <f t="shared" si="14"/>
        <v>1565.27</v>
      </c>
      <c r="N57" s="146">
        <f t="shared" si="14"/>
        <v>1672.5</v>
      </c>
      <c r="O57" s="146">
        <f t="shared" si="14"/>
        <v>2159.84</v>
      </c>
      <c r="P57" s="146">
        <f t="shared" si="14"/>
        <v>2820.42</v>
      </c>
      <c r="Q57" s="146">
        <f t="shared" si="14"/>
        <v>2575.902</v>
      </c>
      <c r="R57" s="146">
        <f t="shared" si="14"/>
        <v>1665.34</v>
      </c>
      <c r="S57" s="146">
        <f t="shared" si="14"/>
        <v>30185.754000000001</v>
      </c>
      <c r="T57" s="163"/>
      <c r="U57" s="34"/>
      <c r="V57" s="34"/>
      <c r="W57" s="34"/>
      <c r="X57" s="34"/>
      <c r="Y57" s="34"/>
      <c r="Z57" s="34"/>
      <c r="AA57" s="34"/>
      <c r="AB57" s="34"/>
      <c r="AC57" s="34"/>
      <c r="AD57" s="34"/>
      <c r="AE57" s="34"/>
      <c r="AF57" s="34"/>
      <c r="AG57" s="34"/>
      <c r="AH57" s="34"/>
      <c r="AI57" s="34"/>
    </row>
    <row r="58" spans="1:16349" ht="16.5" customHeight="1" x14ac:dyDescent="0.35">
      <c r="A58" s="375" t="s">
        <v>71</v>
      </c>
      <c r="B58" s="165">
        <v>1</v>
      </c>
      <c r="C58" s="122">
        <v>2.0699999999999998</v>
      </c>
      <c r="D58" s="33">
        <f t="shared" ref="D58:R59" si="15">D21*$C58</f>
        <v>1688.3839999999998</v>
      </c>
      <c r="E58" s="33">
        <f t="shared" si="15"/>
        <v>1875.4199999999998</v>
      </c>
      <c r="F58" s="33">
        <f t="shared" si="15"/>
        <v>1538.01</v>
      </c>
      <c r="G58" s="33">
        <f t="shared" si="15"/>
        <v>743.13</v>
      </c>
      <c r="H58" s="33">
        <f t="shared" si="15"/>
        <v>981.18</v>
      </c>
      <c r="I58" s="33">
        <f t="shared" si="15"/>
        <v>827.99999999999989</v>
      </c>
      <c r="J58" s="33">
        <f t="shared" si="15"/>
        <v>937.70999999999992</v>
      </c>
      <c r="K58" s="33">
        <f t="shared" si="15"/>
        <v>1097.0999999999999</v>
      </c>
      <c r="L58" s="33">
        <f t="shared" si="15"/>
        <v>838.94799999999998</v>
      </c>
      <c r="M58" s="33">
        <f t="shared" si="15"/>
        <v>747.27</v>
      </c>
      <c r="N58" s="33">
        <f t="shared" si="15"/>
        <v>724.5</v>
      </c>
      <c r="O58" s="33">
        <f t="shared" si="15"/>
        <v>1059.8399999999999</v>
      </c>
      <c r="P58" s="33">
        <f t="shared" si="15"/>
        <v>1461.4199999999998</v>
      </c>
      <c r="Q58" s="33">
        <f t="shared" si="15"/>
        <v>1367.9019999999998</v>
      </c>
      <c r="R58" s="33">
        <f t="shared" si="15"/>
        <v>749.33999999999992</v>
      </c>
      <c r="S58" s="33">
        <f>SUM(D58:R58)</f>
        <v>16638.153999999999</v>
      </c>
      <c r="U58" s="34"/>
      <c r="V58" s="34"/>
      <c r="W58" s="34"/>
      <c r="X58" s="34"/>
      <c r="Y58" s="34"/>
      <c r="Z58" s="34"/>
      <c r="AA58" s="34"/>
      <c r="AB58" s="34"/>
      <c r="AC58" s="34"/>
      <c r="AD58" s="34"/>
      <c r="AE58" s="34"/>
      <c r="AF58" s="34"/>
      <c r="AG58" s="34"/>
      <c r="AH58" s="34"/>
      <c r="AI58" s="34"/>
    </row>
    <row r="59" spans="1:16349" ht="16.5" customHeight="1" x14ac:dyDescent="0.35">
      <c r="A59" s="375" t="s">
        <v>65</v>
      </c>
      <c r="B59" s="165">
        <v>1</v>
      </c>
      <c r="C59" s="122">
        <v>1</v>
      </c>
      <c r="D59" s="33">
        <f t="shared" si="15"/>
        <v>1057.2222222222222</v>
      </c>
      <c r="E59" s="33">
        <f t="shared" si="15"/>
        <v>1138</v>
      </c>
      <c r="F59" s="33">
        <f t="shared" si="15"/>
        <v>780</v>
      </c>
      <c r="G59" s="33">
        <f t="shared" si="15"/>
        <v>499</v>
      </c>
      <c r="H59" s="33">
        <f t="shared" si="15"/>
        <v>595</v>
      </c>
      <c r="I59" s="33">
        <f t="shared" si="15"/>
        <v>675</v>
      </c>
      <c r="J59" s="33">
        <f t="shared" si="15"/>
        <v>728</v>
      </c>
      <c r="K59" s="33">
        <f t="shared" si="15"/>
        <v>943</v>
      </c>
      <c r="L59" s="33">
        <f t="shared" si="15"/>
        <v>783.37777777777774</v>
      </c>
      <c r="M59" s="33">
        <f t="shared" si="15"/>
        <v>818</v>
      </c>
      <c r="N59" s="33">
        <f t="shared" si="15"/>
        <v>948</v>
      </c>
      <c r="O59" s="33">
        <f t="shared" si="15"/>
        <v>1100</v>
      </c>
      <c r="P59" s="33">
        <f t="shared" si="15"/>
        <v>1359</v>
      </c>
      <c r="Q59" s="33">
        <f t="shared" si="15"/>
        <v>1208</v>
      </c>
      <c r="R59" s="33">
        <f t="shared" si="15"/>
        <v>916</v>
      </c>
      <c r="S59" s="33">
        <f>SUM(D59:R59)</f>
        <v>13547.6</v>
      </c>
      <c r="U59" s="34"/>
      <c r="V59" s="34"/>
      <c r="W59" s="34"/>
      <c r="X59" s="34"/>
      <c r="Y59" s="34"/>
      <c r="Z59" s="34"/>
      <c r="AA59" s="34"/>
      <c r="AB59" s="34"/>
      <c r="AC59" s="34"/>
      <c r="AD59" s="34"/>
      <c r="AE59" s="34"/>
      <c r="AF59" s="34"/>
      <c r="AG59" s="34"/>
      <c r="AH59" s="34"/>
      <c r="AI59" s="34"/>
    </row>
    <row r="60" spans="1:16349" ht="16.5" customHeight="1" x14ac:dyDescent="0.35">
      <c r="A60" s="347"/>
      <c r="B60" s="347"/>
      <c r="C60" s="347"/>
      <c r="D60" s="33"/>
      <c r="E60" s="33"/>
      <c r="F60" s="33"/>
      <c r="G60" s="33"/>
      <c r="H60" s="33"/>
      <c r="I60" s="33"/>
      <c r="J60" s="33"/>
      <c r="K60" s="33"/>
      <c r="L60" s="33"/>
      <c r="M60" s="33"/>
      <c r="N60" s="33"/>
      <c r="O60" s="33"/>
      <c r="P60" s="33"/>
      <c r="Q60" s="33"/>
      <c r="R60" s="33"/>
      <c r="S60" s="33"/>
      <c r="U60" s="34"/>
      <c r="V60" s="34"/>
      <c r="W60" s="34"/>
      <c r="X60" s="34"/>
      <c r="Y60" s="34"/>
      <c r="Z60" s="34"/>
      <c r="AA60" s="34"/>
      <c r="AB60" s="34"/>
      <c r="AC60" s="34"/>
      <c r="AD60" s="34"/>
      <c r="AE60" s="34"/>
      <c r="AF60" s="34"/>
      <c r="AG60" s="34"/>
      <c r="AH60" s="34"/>
      <c r="AI60" s="34"/>
    </row>
    <row r="61" spans="1:16349" ht="16.5" customHeight="1" x14ac:dyDescent="0.35">
      <c r="A61" s="351" t="s">
        <v>242</v>
      </c>
      <c r="B61" s="344"/>
      <c r="C61" s="145" t="s">
        <v>16</v>
      </c>
      <c r="D61" s="146">
        <f>SUM(D62:D63)</f>
        <v>1665.3977999999997</v>
      </c>
      <c r="E61" s="146">
        <f t="shared" ref="E61:S61" si="16">SUM(E62:E63)</f>
        <v>1257.4286999999999</v>
      </c>
      <c r="F61" s="146">
        <f t="shared" si="16"/>
        <v>1219.2542999999998</v>
      </c>
      <c r="G61" s="146">
        <f t="shared" si="16"/>
        <v>1594.2665199999999</v>
      </c>
      <c r="H61" s="146">
        <f t="shared" si="16"/>
        <v>1762.7444999999998</v>
      </c>
      <c r="I61" s="146">
        <f t="shared" si="16"/>
        <v>1222.9766999999999</v>
      </c>
      <c r="J61" s="146">
        <f t="shared" si="16"/>
        <v>2352.8834999999999</v>
      </c>
      <c r="K61" s="146">
        <f t="shared" si="16"/>
        <v>2954.1005999999998</v>
      </c>
      <c r="L61" s="146">
        <f t="shared" si="16"/>
        <v>1009.3610999999999</v>
      </c>
      <c r="M61" s="146">
        <f t="shared" si="16"/>
        <v>160.04339999999999</v>
      </c>
      <c r="N61" s="146">
        <f t="shared" si="16"/>
        <v>236.6694</v>
      </c>
      <c r="O61" s="146">
        <f t="shared" si="16"/>
        <v>1420.2737999999999</v>
      </c>
      <c r="P61" s="146">
        <f t="shared" si="16"/>
        <v>945.54899999999998</v>
      </c>
      <c r="Q61" s="146">
        <f t="shared" si="16"/>
        <v>1549.8867999999998</v>
      </c>
      <c r="R61" s="146">
        <f t="shared" si="16"/>
        <v>1088.7426</v>
      </c>
      <c r="S61" s="146">
        <f t="shared" si="16"/>
        <v>20439.578719999998</v>
      </c>
      <c r="U61" s="34"/>
      <c r="V61" s="34"/>
      <c r="W61" s="34"/>
      <c r="X61" s="34"/>
      <c r="Y61" s="34"/>
      <c r="Z61" s="34"/>
      <c r="AA61" s="34"/>
      <c r="AB61" s="34"/>
      <c r="AC61" s="34"/>
      <c r="AD61" s="34"/>
      <c r="AE61" s="34"/>
      <c r="AF61" s="34"/>
      <c r="AG61" s="34"/>
      <c r="AH61" s="34"/>
      <c r="AI61" s="34"/>
    </row>
    <row r="62" spans="1:16349" ht="16.5" customHeight="1" x14ac:dyDescent="0.35">
      <c r="A62" s="375" t="s">
        <v>71</v>
      </c>
      <c r="B62" s="122">
        <v>0.99</v>
      </c>
      <c r="C62" s="122">
        <f>C58</f>
        <v>2.0699999999999998</v>
      </c>
      <c r="D62" s="33">
        <f>D50*$C62*$B62</f>
        <v>913.98779999999988</v>
      </c>
      <c r="E62" s="33">
        <f t="shared" ref="E62:R63" si="17">E50*$C62*$B62</f>
        <v>735.69870000000003</v>
      </c>
      <c r="F62" s="33">
        <f t="shared" si="17"/>
        <v>719.3042999999999</v>
      </c>
      <c r="G62" s="33">
        <f t="shared" si="17"/>
        <v>1008.1645199999999</v>
      </c>
      <c r="H62" s="33">
        <f t="shared" si="17"/>
        <v>952.92449999999997</v>
      </c>
      <c r="I62" s="33">
        <f t="shared" si="17"/>
        <v>653.72669999999994</v>
      </c>
      <c r="J62" s="33">
        <f t="shared" si="17"/>
        <v>1219.3335</v>
      </c>
      <c r="K62" s="33">
        <f t="shared" si="17"/>
        <v>1725.5105999999998</v>
      </c>
      <c r="L62" s="33">
        <f t="shared" si="17"/>
        <v>588.14909999999986</v>
      </c>
      <c r="M62" s="33">
        <f t="shared" si="17"/>
        <v>77.87339999999999</v>
      </c>
      <c r="N62" s="33">
        <f t="shared" si="17"/>
        <v>118.85939999999999</v>
      </c>
      <c r="O62" s="33">
        <f t="shared" si="17"/>
        <v>750.04379999999992</v>
      </c>
      <c r="P62" s="33">
        <f t="shared" si="17"/>
        <v>471.33899999999994</v>
      </c>
      <c r="Q62" s="33">
        <f t="shared" si="17"/>
        <v>811.52279999999996</v>
      </c>
      <c r="R62" s="33">
        <f t="shared" si="17"/>
        <v>577.90260000000001</v>
      </c>
      <c r="S62" s="33">
        <f>SUM(D62:R62)</f>
        <v>11324.340719999998</v>
      </c>
      <c r="U62" s="34"/>
      <c r="V62" s="34"/>
      <c r="W62" s="34"/>
      <c r="X62" s="34"/>
      <c r="Y62" s="34"/>
      <c r="Z62" s="34"/>
      <c r="AA62" s="34"/>
      <c r="AB62" s="34"/>
      <c r="AC62" s="34"/>
      <c r="AD62" s="34"/>
      <c r="AE62" s="34"/>
      <c r="AF62" s="34"/>
      <c r="AG62" s="34"/>
      <c r="AH62" s="34"/>
      <c r="AI62" s="34"/>
    </row>
    <row r="63" spans="1:16349" ht="16.5" customHeight="1" thickBot="1" x14ac:dyDescent="0.4">
      <c r="A63" s="374" t="s">
        <v>65</v>
      </c>
      <c r="B63" s="166">
        <f>B62</f>
        <v>0.99</v>
      </c>
      <c r="C63" s="167">
        <v>1</v>
      </c>
      <c r="D63" s="168">
        <f>D51*$C63*$B63</f>
        <v>751.41</v>
      </c>
      <c r="E63" s="168">
        <f t="shared" si="17"/>
        <v>521.73</v>
      </c>
      <c r="F63" s="168">
        <f t="shared" si="17"/>
        <v>499.95</v>
      </c>
      <c r="G63" s="168">
        <f t="shared" si="17"/>
        <v>586.10199999999998</v>
      </c>
      <c r="H63" s="168">
        <f t="shared" si="17"/>
        <v>809.81999999999994</v>
      </c>
      <c r="I63" s="168">
        <f t="shared" si="17"/>
        <v>569.25</v>
      </c>
      <c r="J63" s="168">
        <f t="shared" si="17"/>
        <v>1133.55</v>
      </c>
      <c r="K63" s="168">
        <f t="shared" si="17"/>
        <v>1228.5899999999999</v>
      </c>
      <c r="L63" s="168">
        <f t="shared" si="17"/>
        <v>421.21199999999999</v>
      </c>
      <c r="M63" s="168">
        <f t="shared" si="17"/>
        <v>82.17</v>
      </c>
      <c r="N63" s="168">
        <f t="shared" si="17"/>
        <v>117.81</v>
      </c>
      <c r="O63" s="168">
        <f t="shared" si="17"/>
        <v>670.23</v>
      </c>
      <c r="P63" s="168">
        <f t="shared" si="17"/>
        <v>474.21</v>
      </c>
      <c r="Q63" s="168">
        <f t="shared" si="17"/>
        <v>738.36399999999992</v>
      </c>
      <c r="R63" s="168">
        <f t="shared" si="17"/>
        <v>510.84</v>
      </c>
      <c r="S63" s="168">
        <f>SUM(D63:R63)</f>
        <v>9115.2380000000012</v>
      </c>
      <c r="U63" s="34"/>
      <c r="V63" s="34"/>
      <c r="W63" s="34"/>
      <c r="X63" s="34"/>
      <c r="Y63" s="34"/>
      <c r="Z63" s="34"/>
      <c r="AA63" s="34"/>
      <c r="AB63" s="34"/>
      <c r="AC63" s="34"/>
      <c r="AD63" s="34"/>
      <c r="AE63" s="34"/>
      <c r="AF63" s="34"/>
      <c r="AG63" s="34"/>
      <c r="AH63" s="34"/>
      <c r="AI63" s="34"/>
    </row>
    <row r="64" spans="1:16349" x14ac:dyDescent="0.35">
      <c r="A64" s="347"/>
      <c r="B64" s="347"/>
      <c r="C64" s="347"/>
      <c r="D64" s="347"/>
      <c r="E64" s="347"/>
      <c r="F64" s="347"/>
      <c r="G64" s="347"/>
      <c r="H64" s="347"/>
      <c r="I64" s="347"/>
      <c r="J64" s="347"/>
      <c r="K64" s="347"/>
      <c r="L64" s="347"/>
      <c r="M64" s="347"/>
      <c r="N64" s="347"/>
      <c r="O64" s="347"/>
      <c r="P64" s="347"/>
      <c r="Q64" s="347"/>
      <c r="R64" s="347"/>
      <c r="S64" s="347"/>
      <c r="U64" s="34"/>
      <c r="V64" s="34"/>
      <c r="W64" s="34"/>
      <c r="X64" s="34"/>
      <c r="Y64" s="34"/>
      <c r="Z64" s="34"/>
      <c r="AA64" s="34"/>
      <c r="AB64" s="34"/>
      <c r="AC64" s="34"/>
      <c r="AD64" s="34"/>
      <c r="AE64" s="34"/>
      <c r="AF64" s="34"/>
      <c r="AG64" s="34"/>
      <c r="AH64" s="34"/>
      <c r="AI64" s="34"/>
    </row>
    <row r="65" spans="1:21" x14ac:dyDescent="0.35">
      <c r="A65" s="347"/>
      <c r="B65" s="347"/>
      <c r="C65" s="347"/>
      <c r="D65" s="347"/>
      <c r="E65" s="347"/>
      <c r="F65" s="347"/>
      <c r="G65" s="347"/>
      <c r="H65" s="347"/>
      <c r="I65" s="347"/>
      <c r="J65" s="347"/>
      <c r="K65" s="347"/>
      <c r="L65" s="347"/>
      <c r="M65" s="347"/>
      <c r="N65" s="347"/>
      <c r="O65" s="347"/>
      <c r="P65" s="347"/>
      <c r="Q65" s="347"/>
      <c r="R65" s="347"/>
      <c r="S65" s="347"/>
    </row>
    <row r="67" spans="1:21" x14ac:dyDescent="0.35">
      <c r="D67" s="34"/>
      <c r="E67" s="34"/>
      <c r="F67" s="34"/>
      <c r="G67" s="34"/>
      <c r="H67" s="34"/>
      <c r="I67" s="34"/>
      <c r="J67" s="34"/>
      <c r="K67" s="34"/>
      <c r="L67" s="34"/>
      <c r="M67" s="34"/>
      <c r="N67" s="34"/>
      <c r="O67" s="34"/>
      <c r="P67" s="34"/>
      <c r="Q67" s="34"/>
      <c r="R67" s="34"/>
      <c r="S67" s="34"/>
    </row>
    <row r="68" spans="1:21" x14ac:dyDescent="0.35">
      <c r="D68" s="35"/>
      <c r="E68" s="35"/>
      <c r="F68" s="35"/>
      <c r="G68" s="35"/>
      <c r="H68" s="35"/>
      <c r="I68" s="35"/>
      <c r="J68" s="35"/>
      <c r="K68" s="35"/>
      <c r="L68" s="35"/>
      <c r="M68" s="35"/>
      <c r="N68" s="35"/>
      <c r="O68" s="35"/>
      <c r="P68" s="35"/>
      <c r="Q68" s="35"/>
      <c r="R68" s="35"/>
      <c r="S68" s="35"/>
      <c r="U68" s="115"/>
    </row>
    <row r="69" spans="1:21" x14ac:dyDescent="0.35">
      <c r="D69" s="34"/>
      <c r="E69" s="34"/>
      <c r="F69" s="34"/>
      <c r="G69" s="34"/>
      <c r="H69" s="34"/>
      <c r="I69" s="34"/>
      <c r="J69" s="34"/>
      <c r="K69" s="34"/>
      <c r="L69" s="34"/>
      <c r="M69" s="34"/>
      <c r="N69" s="34"/>
      <c r="O69" s="34"/>
      <c r="P69" s="34"/>
      <c r="Q69" s="34"/>
      <c r="R69" s="34"/>
      <c r="S69" s="34"/>
      <c r="U69" s="120"/>
    </row>
    <row r="71" spans="1:21" x14ac:dyDescent="0.35">
      <c r="D71" s="34"/>
      <c r="E71" s="34"/>
      <c r="F71" s="34"/>
      <c r="G71" s="34"/>
      <c r="H71" s="34"/>
      <c r="I71" s="34"/>
      <c r="J71" s="34"/>
      <c r="K71" s="34"/>
      <c r="L71" s="34"/>
      <c r="M71" s="34"/>
      <c r="N71" s="34"/>
      <c r="O71" s="34"/>
      <c r="P71" s="34"/>
      <c r="Q71" s="34"/>
      <c r="R71" s="34"/>
      <c r="S71" s="34"/>
    </row>
    <row r="72" spans="1:21" x14ac:dyDescent="0.35">
      <c r="D72" s="34"/>
      <c r="E72" s="34"/>
      <c r="F72" s="34"/>
      <c r="G72" s="34"/>
      <c r="H72" s="34"/>
      <c r="I72" s="34"/>
      <c r="J72" s="34"/>
      <c r="K72" s="34"/>
      <c r="L72" s="34"/>
      <c r="M72" s="34"/>
      <c r="N72" s="34"/>
      <c r="O72" s="34"/>
      <c r="P72" s="34"/>
      <c r="Q72" s="34"/>
      <c r="R72" s="34"/>
      <c r="S72" s="34"/>
      <c r="U72" s="115"/>
    </row>
    <row r="73" spans="1:21" x14ac:dyDescent="0.35">
      <c r="D73" s="34"/>
      <c r="E73" s="34"/>
      <c r="F73" s="34"/>
      <c r="G73" s="34"/>
      <c r="H73" s="34"/>
      <c r="I73" s="34"/>
      <c r="J73" s="34"/>
      <c r="K73" s="34"/>
      <c r="L73" s="34"/>
      <c r="M73" s="34"/>
      <c r="N73" s="34"/>
      <c r="O73" s="34"/>
      <c r="P73" s="34"/>
      <c r="Q73" s="34"/>
      <c r="R73" s="34"/>
      <c r="S73" s="34"/>
      <c r="U73" s="120"/>
    </row>
    <row r="75" spans="1:21" x14ac:dyDescent="0.35">
      <c r="D75" s="115"/>
      <c r="E75" s="115"/>
      <c r="F75" s="115"/>
      <c r="G75" s="115"/>
      <c r="H75" s="115"/>
      <c r="I75" s="115"/>
      <c r="J75" s="115"/>
      <c r="K75" s="115"/>
      <c r="L75" s="115"/>
      <c r="M75" s="115"/>
      <c r="N75" s="115"/>
      <c r="O75" s="115"/>
      <c r="P75" s="115"/>
      <c r="Q75" s="115"/>
      <c r="R75" s="115"/>
      <c r="S75" s="115"/>
    </row>
    <row r="76" spans="1:21" x14ac:dyDescent="0.35">
      <c r="D76" s="115"/>
      <c r="E76" s="115"/>
      <c r="F76" s="115"/>
      <c r="G76" s="115"/>
      <c r="H76" s="115"/>
      <c r="I76" s="115"/>
      <c r="J76" s="115"/>
      <c r="K76" s="115"/>
      <c r="L76" s="115"/>
      <c r="M76" s="115"/>
      <c r="N76" s="115"/>
      <c r="O76" s="115"/>
      <c r="P76" s="115"/>
      <c r="Q76" s="115"/>
      <c r="R76" s="115"/>
      <c r="S76" s="115"/>
    </row>
    <row r="86" spans="20:20" x14ac:dyDescent="0.35">
      <c r="T86" s="97"/>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ignoredErrors>
    <ignoredError sqref="S5:S54"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K36"/>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501" t="s">
        <v>203</v>
      </c>
      <c r="B1" s="501"/>
      <c r="C1" s="378"/>
      <c r="D1" s="171"/>
      <c r="E1" s="171"/>
      <c r="F1" s="171"/>
      <c r="G1" s="171"/>
      <c r="H1" s="171"/>
      <c r="I1" s="171"/>
      <c r="J1" s="171"/>
      <c r="K1" s="171"/>
      <c r="L1" s="171"/>
      <c r="M1" s="171"/>
      <c r="N1" s="171"/>
      <c r="O1" s="171"/>
      <c r="P1" s="171"/>
      <c r="Q1" s="171"/>
      <c r="R1" s="171"/>
      <c r="S1" s="171"/>
    </row>
    <row r="2" spans="1:37" ht="54.75" customHeight="1" x14ac:dyDescent="0.35">
      <c r="A2" s="428"/>
      <c r="B2" s="428"/>
      <c r="C2" s="352" t="s">
        <v>247</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7" ht="16.5" customHeight="1" x14ac:dyDescent="0.35">
      <c r="A3" s="437"/>
      <c r="B3" s="437"/>
      <c r="C3" s="347"/>
      <c r="D3" s="347"/>
      <c r="E3" s="347"/>
      <c r="F3" s="347"/>
      <c r="G3" s="347"/>
      <c r="H3" s="347"/>
      <c r="I3" s="347"/>
      <c r="J3" s="347"/>
      <c r="K3" s="347"/>
      <c r="L3" s="347"/>
      <c r="M3" s="347"/>
      <c r="N3" s="347"/>
      <c r="O3" s="347"/>
      <c r="P3" s="347"/>
      <c r="Q3" s="347"/>
      <c r="R3" s="347"/>
      <c r="S3" s="347"/>
    </row>
    <row r="4" spans="1:37" ht="16.5" customHeight="1" x14ac:dyDescent="0.35">
      <c r="A4" s="503" t="s">
        <v>71</v>
      </c>
      <c r="B4" s="503"/>
      <c r="C4" s="347"/>
      <c r="D4" s="347"/>
      <c r="E4" s="347"/>
      <c r="F4" s="347"/>
      <c r="G4" s="347"/>
      <c r="H4" s="347"/>
      <c r="I4" s="347"/>
      <c r="J4" s="347"/>
      <c r="K4" s="347"/>
      <c r="L4" s="347"/>
      <c r="M4" s="347"/>
      <c r="N4" s="347"/>
      <c r="O4" s="347"/>
      <c r="P4" s="347"/>
      <c r="Q4" s="347"/>
      <c r="R4" s="347"/>
      <c r="S4" s="171"/>
    </row>
    <row r="5" spans="1:37" ht="16.5" customHeight="1" x14ac:dyDescent="0.35">
      <c r="A5" s="444" t="s">
        <v>74</v>
      </c>
      <c r="B5" s="444"/>
      <c r="C5" s="92" t="s">
        <v>16</v>
      </c>
      <c r="D5" s="147">
        <v>24</v>
      </c>
      <c r="E5" s="147">
        <v>8</v>
      </c>
      <c r="F5" s="147">
        <v>24</v>
      </c>
      <c r="G5" s="147">
        <v>0</v>
      </c>
      <c r="H5" s="147">
        <v>31</v>
      </c>
      <c r="I5" s="147">
        <v>69</v>
      </c>
      <c r="J5" s="147">
        <v>67</v>
      </c>
      <c r="K5" s="147">
        <v>50</v>
      </c>
      <c r="L5" s="147">
        <v>73</v>
      </c>
      <c r="M5" s="147">
        <v>20</v>
      </c>
      <c r="N5" s="147">
        <v>0</v>
      </c>
      <c r="O5" s="147">
        <v>5</v>
      </c>
      <c r="P5" s="147">
        <v>55</v>
      </c>
      <c r="Q5" s="147">
        <v>123</v>
      </c>
      <c r="R5" s="147">
        <v>9</v>
      </c>
      <c r="S5" s="33">
        <f>SUM(D5:R5)</f>
        <v>558</v>
      </c>
      <c r="U5" s="382"/>
      <c r="V5" s="382"/>
      <c r="W5" s="382"/>
      <c r="X5" s="382"/>
      <c r="Y5" s="382"/>
      <c r="Z5" s="382"/>
      <c r="AA5" s="382"/>
      <c r="AB5" s="382"/>
      <c r="AC5" s="382"/>
      <c r="AD5" s="382"/>
      <c r="AE5" s="382"/>
      <c r="AF5" s="382"/>
      <c r="AG5" s="382"/>
      <c r="AH5" s="382"/>
      <c r="AI5" s="382"/>
      <c r="AJ5" s="382"/>
      <c r="AK5" s="382"/>
    </row>
    <row r="6" spans="1:37" ht="16.5" customHeight="1" x14ac:dyDescent="0.35">
      <c r="A6" s="444" t="s">
        <v>249</v>
      </c>
      <c r="B6" s="444"/>
      <c r="C6" s="172">
        <v>172</v>
      </c>
      <c r="D6" s="33">
        <f t="shared" ref="D6:R7" si="0">D$5*$C6</f>
        <v>4128</v>
      </c>
      <c r="E6" s="33">
        <f t="shared" si="0"/>
        <v>1376</v>
      </c>
      <c r="F6" s="33">
        <f t="shared" si="0"/>
        <v>4128</v>
      </c>
      <c r="G6" s="33">
        <f t="shared" si="0"/>
        <v>0</v>
      </c>
      <c r="H6" s="33">
        <f t="shared" si="0"/>
        <v>5332</v>
      </c>
      <c r="I6" s="33">
        <f t="shared" si="0"/>
        <v>11868</v>
      </c>
      <c r="J6" s="33">
        <f t="shared" si="0"/>
        <v>11524</v>
      </c>
      <c r="K6" s="33">
        <f t="shared" si="0"/>
        <v>8600</v>
      </c>
      <c r="L6" s="33">
        <f t="shared" si="0"/>
        <v>12556</v>
      </c>
      <c r="M6" s="33">
        <f t="shared" si="0"/>
        <v>3440</v>
      </c>
      <c r="N6" s="33">
        <f t="shared" si="0"/>
        <v>0</v>
      </c>
      <c r="O6" s="33">
        <f t="shared" si="0"/>
        <v>860</v>
      </c>
      <c r="P6" s="33">
        <f t="shared" si="0"/>
        <v>9460</v>
      </c>
      <c r="Q6" s="33">
        <f t="shared" si="0"/>
        <v>21156</v>
      </c>
      <c r="R6" s="33">
        <f t="shared" si="0"/>
        <v>1548</v>
      </c>
      <c r="S6" s="33">
        <f>SUM(D6:R6)</f>
        <v>95976</v>
      </c>
      <c r="U6" s="382"/>
      <c r="V6" s="382"/>
      <c r="W6" s="382"/>
      <c r="X6" s="382"/>
      <c r="Y6" s="382"/>
      <c r="Z6" s="382"/>
      <c r="AA6" s="382"/>
      <c r="AB6" s="382"/>
      <c r="AC6" s="382"/>
      <c r="AD6" s="382"/>
      <c r="AE6" s="382"/>
      <c r="AF6" s="382"/>
      <c r="AG6" s="382"/>
      <c r="AH6" s="382"/>
      <c r="AI6" s="382"/>
      <c r="AJ6" s="382"/>
      <c r="AK6" s="382"/>
    </row>
    <row r="7" spans="1:37" ht="16.5" customHeight="1" x14ac:dyDescent="0.35">
      <c r="A7" s="444" t="s">
        <v>306</v>
      </c>
      <c r="B7" s="444"/>
      <c r="C7" s="172">
        <v>177.5</v>
      </c>
      <c r="D7" s="33">
        <f t="shared" si="0"/>
        <v>4260</v>
      </c>
      <c r="E7" s="33">
        <f t="shared" si="0"/>
        <v>1420</v>
      </c>
      <c r="F7" s="33">
        <f t="shared" si="0"/>
        <v>4260</v>
      </c>
      <c r="G7" s="33">
        <f t="shared" si="0"/>
        <v>0</v>
      </c>
      <c r="H7" s="33">
        <f t="shared" si="0"/>
        <v>5502.5</v>
      </c>
      <c r="I7" s="33">
        <f t="shared" si="0"/>
        <v>12247.5</v>
      </c>
      <c r="J7" s="33">
        <f t="shared" si="0"/>
        <v>11892.5</v>
      </c>
      <c r="K7" s="33">
        <f t="shared" si="0"/>
        <v>8875</v>
      </c>
      <c r="L7" s="33">
        <f t="shared" si="0"/>
        <v>12957.5</v>
      </c>
      <c r="M7" s="33">
        <f t="shared" si="0"/>
        <v>3550</v>
      </c>
      <c r="N7" s="33">
        <f t="shared" si="0"/>
        <v>0</v>
      </c>
      <c r="O7" s="33">
        <f t="shared" si="0"/>
        <v>887.5</v>
      </c>
      <c r="P7" s="33">
        <f t="shared" si="0"/>
        <v>9762.5</v>
      </c>
      <c r="Q7" s="33">
        <f t="shared" si="0"/>
        <v>21832.5</v>
      </c>
      <c r="R7" s="33">
        <f t="shared" si="0"/>
        <v>1597.5</v>
      </c>
      <c r="S7" s="33">
        <f>SUM(D7:R7)</f>
        <v>99045</v>
      </c>
      <c r="U7" s="382"/>
      <c r="V7" s="382"/>
      <c r="W7" s="382"/>
      <c r="X7" s="382"/>
      <c r="Y7" s="382"/>
      <c r="Z7" s="382"/>
      <c r="AA7" s="382"/>
      <c r="AB7" s="382"/>
      <c r="AC7" s="382"/>
      <c r="AD7" s="382"/>
      <c r="AE7" s="382"/>
      <c r="AF7" s="382"/>
      <c r="AG7" s="382"/>
      <c r="AH7" s="382"/>
      <c r="AI7" s="382"/>
      <c r="AJ7" s="382"/>
      <c r="AK7" s="382"/>
    </row>
    <row r="8" spans="1:37" ht="16.5" customHeight="1" x14ac:dyDescent="0.35">
      <c r="A8" s="503"/>
      <c r="B8" s="503"/>
      <c r="C8" s="347"/>
      <c r="D8" s="33"/>
      <c r="E8" s="33"/>
      <c r="F8" s="33"/>
      <c r="G8" s="33"/>
      <c r="H8" s="33"/>
      <c r="I8" s="33"/>
      <c r="J8" s="33"/>
      <c r="K8" s="33"/>
      <c r="L8" s="33"/>
      <c r="M8" s="33"/>
      <c r="N8" s="33"/>
      <c r="O8" s="33"/>
      <c r="P8" s="33"/>
      <c r="Q8" s="33"/>
      <c r="R8" s="33"/>
      <c r="S8" s="33"/>
      <c r="U8" s="382"/>
      <c r="V8" s="382"/>
      <c r="W8" s="382"/>
      <c r="X8" s="382"/>
      <c r="Y8" s="382"/>
      <c r="Z8" s="382"/>
      <c r="AA8" s="382"/>
      <c r="AB8" s="382"/>
      <c r="AC8" s="382"/>
      <c r="AD8" s="382"/>
      <c r="AE8" s="382"/>
      <c r="AF8" s="382"/>
      <c r="AG8" s="382"/>
      <c r="AH8" s="382"/>
      <c r="AI8" s="382"/>
      <c r="AJ8" s="382"/>
      <c r="AK8" s="382"/>
    </row>
    <row r="9" spans="1:37" ht="16.5" customHeight="1" x14ac:dyDescent="0.35">
      <c r="A9" s="503" t="s">
        <v>65</v>
      </c>
      <c r="B9" s="503"/>
      <c r="C9" s="347"/>
      <c r="D9" s="33"/>
      <c r="E9" s="33"/>
      <c r="F9" s="33"/>
      <c r="G9" s="33"/>
      <c r="H9" s="33"/>
      <c r="I9" s="33"/>
      <c r="J9" s="33"/>
      <c r="K9" s="33"/>
      <c r="L9" s="33"/>
      <c r="M9" s="33"/>
      <c r="N9" s="33"/>
      <c r="O9" s="33"/>
      <c r="P9" s="33"/>
      <c r="Q9" s="33"/>
      <c r="R9" s="33"/>
      <c r="S9" s="33"/>
      <c r="U9" s="382"/>
      <c r="V9" s="382"/>
      <c r="W9" s="382"/>
      <c r="X9" s="382"/>
      <c r="Y9" s="382"/>
      <c r="Z9" s="382"/>
      <c r="AA9" s="382"/>
      <c r="AB9" s="382"/>
      <c r="AC9" s="382"/>
      <c r="AD9" s="382"/>
      <c r="AE9" s="382"/>
      <c r="AF9" s="382"/>
      <c r="AG9" s="382"/>
      <c r="AH9" s="382"/>
      <c r="AI9" s="382"/>
      <c r="AJ9" s="382"/>
      <c r="AK9" s="382"/>
    </row>
    <row r="10" spans="1:37" ht="16.5" customHeight="1" x14ac:dyDescent="0.35">
      <c r="A10" s="444" t="s">
        <v>74</v>
      </c>
      <c r="B10" s="444"/>
      <c r="C10" s="92" t="s">
        <v>16</v>
      </c>
      <c r="D10" s="147">
        <v>0</v>
      </c>
      <c r="E10" s="147">
        <v>0</v>
      </c>
      <c r="F10" s="147">
        <v>0</v>
      </c>
      <c r="G10" s="147">
        <v>0</v>
      </c>
      <c r="H10" s="147">
        <v>0</v>
      </c>
      <c r="I10" s="147">
        <v>0</v>
      </c>
      <c r="J10" s="147">
        <v>0</v>
      </c>
      <c r="K10" s="147">
        <v>7</v>
      </c>
      <c r="L10" s="147">
        <v>0</v>
      </c>
      <c r="M10" s="147">
        <v>0</v>
      </c>
      <c r="N10" s="147">
        <v>0</v>
      </c>
      <c r="O10" s="147">
        <v>10</v>
      </c>
      <c r="P10" s="147">
        <v>6</v>
      </c>
      <c r="Q10" s="147">
        <v>12</v>
      </c>
      <c r="R10" s="147">
        <v>7</v>
      </c>
      <c r="S10" s="33">
        <f>SUM(D10:R10)</f>
        <v>42</v>
      </c>
      <c r="U10" s="382"/>
      <c r="V10" s="382"/>
      <c r="W10" s="382"/>
      <c r="X10" s="382"/>
      <c r="Y10" s="382"/>
      <c r="Z10" s="382"/>
      <c r="AA10" s="382"/>
      <c r="AB10" s="382"/>
      <c r="AC10" s="382"/>
      <c r="AD10" s="382"/>
      <c r="AE10" s="382"/>
      <c r="AF10" s="382"/>
      <c r="AG10" s="382"/>
      <c r="AH10" s="382"/>
      <c r="AI10" s="382"/>
      <c r="AJ10" s="382"/>
      <c r="AK10" s="382"/>
    </row>
    <row r="11" spans="1:37" ht="16.5" customHeight="1" x14ac:dyDescent="0.35">
      <c r="A11" s="444" t="str">
        <f>A6</f>
        <v>Satser for driftstilskudd i 2020</v>
      </c>
      <c r="B11" s="444"/>
      <c r="C11" s="172">
        <v>130.69999999999999</v>
      </c>
      <c r="D11" s="33">
        <f t="shared" ref="D11:R12" si="1">D$10*$C11</f>
        <v>0</v>
      </c>
      <c r="E11" s="33">
        <f t="shared" si="1"/>
        <v>0</v>
      </c>
      <c r="F11" s="33">
        <f t="shared" si="1"/>
        <v>0</v>
      </c>
      <c r="G11" s="33">
        <f t="shared" si="1"/>
        <v>0</v>
      </c>
      <c r="H11" s="33">
        <f t="shared" si="1"/>
        <v>0</v>
      </c>
      <c r="I11" s="33">
        <f t="shared" si="1"/>
        <v>0</v>
      </c>
      <c r="J11" s="33">
        <f t="shared" si="1"/>
        <v>0</v>
      </c>
      <c r="K11" s="33">
        <f t="shared" si="1"/>
        <v>914.89999999999986</v>
      </c>
      <c r="L11" s="33">
        <f t="shared" si="1"/>
        <v>0</v>
      </c>
      <c r="M11" s="33">
        <f t="shared" si="1"/>
        <v>0</v>
      </c>
      <c r="N11" s="33">
        <f t="shared" si="1"/>
        <v>0</v>
      </c>
      <c r="O11" s="33">
        <f t="shared" si="1"/>
        <v>1307</v>
      </c>
      <c r="P11" s="33">
        <f t="shared" si="1"/>
        <v>784.19999999999993</v>
      </c>
      <c r="Q11" s="33">
        <f t="shared" si="1"/>
        <v>1568.3999999999999</v>
      </c>
      <c r="R11" s="33">
        <f t="shared" si="1"/>
        <v>914.89999999999986</v>
      </c>
      <c r="S11" s="33">
        <f>SUM(D11:R11)</f>
        <v>5489.3999999999987</v>
      </c>
      <c r="U11" s="382"/>
      <c r="V11" s="382"/>
      <c r="W11" s="382"/>
      <c r="X11" s="382"/>
      <c r="Y11" s="382"/>
      <c r="Z11" s="382"/>
      <c r="AA11" s="382"/>
      <c r="AB11" s="382"/>
      <c r="AC11" s="382"/>
      <c r="AD11" s="382"/>
      <c r="AE11" s="382"/>
      <c r="AF11" s="382"/>
      <c r="AG11" s="382"/>
      <c r="AH11" s="382"/>
      <c r="AI11" s="382"/>
      <c r="AJ11" s="382"/>
      <c r="AK11" s="382"/>
    </row>
    <row r="12" spans="1:37" ht="16.5" customHeight="1" x14ac:dyDescent="0.35">
      <c r="A12" s="444" t="str">
        <f>A7</f>
        <v>Satser for driftstilskudd i 2021*</v>
      </c>
      <c r="B12" s="444"/>
      <c r="C12" s="172">
        <v>134.9</v>
      </c>
      <c r="D12" s="33">
        <f t="shared" si="1"/>
        <v>0</v>
      </c>
      <c r="E12" s="33">
        <f t="shared" si="1"/>
        <v>0</v>
      </c>
      <c r="F12" s="33">
        <f t="shared" si="1"/>
        <v>0</v>
      </c>
      <c r="G12" s="33">
        <f t="shared" si="1"/>
        <v>0</v>
      </c>
      <c r="H12" s="33">
        <f t="shared" si="1"/>
        <v>0</v>
      </c>
      <c r="I12" s="33">
        <f t="shared" si="1"/>
        <v>0</v>
      </c>
      <c r="J12" s="33">
        <f t="shared" si="1"/>
        <v>0</v>
      </c>
      <c r="K12" s="33">
        <f t="shared" si="1"/>
        <v>944.30000000000007</v>
      </c>
      <c r="L12" s="33">
        <f t="shared" si="1"/>
        <v>0</v>
      </c>
      <c r="M12" s="33">
        <f t="shared" si="1"/>
        <v>0</v>
      </c>
      <c r="N12" s="33">
        <f t="shared" si="1"/>
        <v>0</v>
      </c>
      <c r="O12" s="33">
        <f t="shared" si="1"/>
        <v>1349</v>
      </c>
      <c r="P12" s="33">
        <f t="shared" si="1"/>
        <v>809.40000000000009</v>
      </c>
      <c r="Q12" s="33">
        <f t="shared" si="1"/>
        <v>1618.8000000000002</v>
      </c>
      <c r="R12" s="33">
        <f t="shared" si="1"/>
        <v>944.30000000000007</v>
      </c>
      <c r="S12" s="33">
        <f>SUM(D12:R12)</f>
        <v>5665.8</v>
      </c>
      <c r="U12" s="382"/>
      <c r="V12" s="382"/>
      <c r="W12" s="382"/>
      <c r="X12" s="382"/>
      <c r="Y12" s="382"/>
      <c r="Z12" s="382"/>
      <c r="AA12" s="382"/>
      <c r="AB12" s="382"/>
      <c r="AC12" s="382"/>
      <c r="AD12" s="382"/>
      <c r="AE12" s="382"/>
      <c r="AF12" s="382"/>
      <c r="AG12" s="382"/>
      <c r="AH12" s="382"/>
      <c r="AI12" s="382"/>
      <c r="AJ12" s="382"/>
      <c r="AK12" s="382"/>
    </row>
    <row r="13" spans="1:37" ht="16.5" customHeight="1" x14ac:dyDescent="0.35">
      <c r="A13" s="444"/>
      <c r="B13" s="444"/>
      <c r="C13" s="347"/>
      <c r="D13" s="33"/>
      <c r="E13" s="33"/>
      <c r="F13" s="33"/>
      <c r="G13" s="33"/>
      <c r="H13" s="33"/>
      <c r="I13" s="33"/>
      <c r="J13" s="33"/>
      <c r="K13" s="33"/>
      <c r="L13" s="33"/>
      <c r="M13" s="33"/>
      <c r="N13" s="33"/>
      <c r="O13" s="33"/>
      <c r="P13" s="33"/>
      <c r="Q13" s="33"/>
      <c r="R13" s="33"/>
      <c r="S13" s="33"/>
      <c r="U13" s="382"/>
      <c r="V13" s="382"/>
      <c r="W13" s="382"/>
      <c r="X13" s="382"/>
      <c r="Y13" s="382"/>
      <c r="Z13" s="382"/>
      <c r="AA13" s="382"/>
      <c r="AB13" s="382"/>
      <c r="AC13" s="382"/>
      <c r="AD13" s="382"/>
      <c r="AE13" s="382"/>
      <c r="AF13" s="382"/>
      <c r="AG13" s="382"/>
      <c r="AH13" s="382"/>
      <c r="AI13" s="382"/>
      <c r="AJ13" s="382"/>
      <c r="AK13" s="382"/>
    </row>
    <row r="14" spans="1:37" ht="16.5" customHeight="1" thickBot="1" x14ac:dyDescent="0.4">
      <c r="A14" s="504" t="s">
        <v>307</v>
      </c>
      <c r="B14" s="504"/>
      <c r="C14" s="374"/>
      <c r="D14" s="153">
        <f t="shared" ref="D14:S14" si="2">D12+D7</f>
        <v>4260</v>
      </c>
      <c r="E14" s="153">
        <f t="shared" si="2"/>
        <v>1420</v>
      </c>
      <c r="F14" s="153">
        <f t="shared" si="2"/>
        <v>4260</v>
      </c>
      <c r="G14" s="153">
        <f t="shared" si="2"/>
        <v>0</v>
      </c>
      <c r="H14" s="153">
        <f t="shared" si="2"/>
        <v>5502.5</v>
      </c>
      <c r="I14" s="153">
        <f t="shared" si="2"/>
        <v>12247.5</v>
      </c>
      <c r="J14" s="153">
        <f t="shared" si="2"/>
        <v>11892.5</v>
      </c>
      <c r="K14" s="153">
        <f t="shared" si="2"/>
        <v>9819.2999999999993</v>
      </c>
      <c r="L14" s="153">
        <f t="shared" si="2"/>
        <v>12957.5</v>
      </c>
      <c r="M14" s="153">
        <f t="shared" si="2"/>
        <v>3550</v>
      </c>
      <c r="N14" s="153">
        <f t="shared" si="2"/>
        <v>0</v>
      </c>
      <c r="O14" s="153">
        <f t="shared" si="2"/>
        <v>2236.5</v>
      </c>
      <c r="P14" s="153">
        <f t="shared" si="2"/>
        <v>10571.9</v>
      </c>
      <c r="Q14" s="153">
        <f t="shared" si="2"/>
        <v>23451.3</v>
      </c>
      <c r="R14" s="153">
        <f t="shared" si="2"/>
        <v>2541.8000000000002</v>
      </c>
      <c r="S14" s="153">
        <f t="shared" si="2"/>
        <v>104710.8</v>
      </c>
      <c r="U14" s="382"/>
      <c r="V14" s="382"/>
      <c r="W14" s="382"/>
      <c r="X14" s="382"/>
      <c r="Y14" s="382"/>
      <c r="Z14" s="382"/>
      <c r="AA14" s="382"/>
      <c r="AB14" s="382"/>
      <c r="AC14" s="382"/>
      <c r="AD14" s="382"/>
      <c r="AE14" s="382"/>
      <c r="AF14" s="382"/>
      <c r="AG14" s="382"/>
      <c r="AH14" s="382"/>
      <c r="AI14" s="382"/>
      <c r="AJ14" s="382"/>
      <c r="AK14" s="382"/>
    </row>
    <row r="15" spans="1:37" ht="16.5" customHeight="1" x14ac:dyDescent="0.35">
      <c r="A15" s="498" t="s">
        <v>308</v>
      </c>
      <c r="B15" s="498"/>
      <c r="C15" s="347"/>
      <c r="D15" s="337"/>
      <c r="E15" s="337"/>
      <c r="F15" s="337"/>
      <c r="G15" s="337"/>
      <c r="H15" s="337"/>
      <c r="I15" s="337"/>
      <c r="J15" s="337"/>
      <c r="K15" s="337"/>
      <c r="L15" s="337"/>
      <c r="M15" s="337"/>
      <c r="N15" s="337"/>
      <c r="O15" s="337"/>
      <c r="P15" s="337"/>
      <c r="Q15" s="337"/>
      <c r="R15" s="337"/>
      <c r="S15" s="347"/>
      <c r="U15" s="382"/>
      <c r="V15" s="382"/>
      <c r="W15" s="382"/>
      <c r="X15" s="382"/>
      <c r="Y15" s="382"/>
      <c r="Z15" s="382"/>
      <c r="AA15" s="382"/>
      <c r="AB15" s="382"/>
      <c r="AC15" s="382"/>
      <c r="AD15" s="382"/>
      <c r="AE15" s="382"/>
      <c r="AF15" s="382"/>
      <c r="AG15" s="382"/>
      <c r="AH15" s="382"/>
      <c r="AI15" s="382"/>
      <c r="AJ15" s="382"/>
      <c r="AK15" s="382"/>
    </row>
    <row r="16" spans="1:37" ht="16.5" customHeight="1" x14ac:dyDescent="0.35">
      <c r="A16" s="506" t="s">
        <v>309</v>
      </c>
      <c r="B16" s="506"/>
      <c r="C16" s="506"/>
      <c r="D16" s="506"/>
      <c r="E16" s="347"/>
      <c r="F16" s="347"/>
      <c r="G16" s="347"/>
      <c r="H16" s="347"/>
      <c r="I16" s="347"/>
      <c r="J16" s="347"/>
      <c r="K16" s="347"/>
      <c r="L16" s="347"/>
      <c r="M16" s="347"/>
      <c r="N16" s="347"/>
      <c r="O16" s="347"/>
      <c r="P16" s="347"/>
      <c r="Q16" s="347"/>
      <c r="R16" s="347"/>
      <c r="S16" s="347"/>
      <c r="U16" s="382"/>
      <c r="V16" s="382"/>
      <c r="W16" s="382"/>
      <c r="X16" s="382"/>
      <c r="Y16" s="382"/>
      <c r="Z16" s="382"/>
      <c r="AA16" s="382"/>
      <c r="AB16" s="382"/>
      <c r="AC16" s="382"/>
      <c r="AD16" s="382"/>
      <c r="AE16" s="382"/>
      <c r="AF16" s="382"/>
      <c r="AG16" s="382"/>
      <c r="AH16" s="382"/>
      <c r="AI16" s="382"/>
      <c r="AJ16" s="382"/>
      <c r="AK16" s="382"/>
    </row>
    <row r="17" spans="1:37" ht="16.5" customHeight="1" x14ac:dyDescent="0.35">
      <c r="A17" s="444"/>
      <c r="B17" s="444"/>
      <c r="C17" s="347"/>
      <c r="D17" s="64"/>
      <c r="E17" s="64"/>
      <c r="F17" s="64"/>
      <c r="G17" s="64"/>
      <c r="H17" s="64"/>
      <c r="I17" s="64"/>
      <c r="J17" s="64"/>
      <c r="K17" s="64"/>
      <c r="L17" s="64"/>
      <c r="M17" s="64"/>
      <c r="N17" s="64"/>
      <c r="O17" s="64"/>
      <c r="P17" s="64"/>
      <c r="Q17" s="64"/>
      <c r="R17" s="64"/>
      <c r="S17" s="347"/>
      <c r="T17" s="34"/>
      <c r="U17" s="382"/>
      <c r="V17" s="382"/>
      <c r="W17" s="382"/>
      <c r="X17" s="382"/>
      <c r="Y17" s="382"/>
      <c r="Z17" s="382"/>
      <c r="AA17" s="382"/>
      <c r="AB17" s="382"/>
      <c r="AC17" s="382"/>
      <c r="AD17" s="382"/>
      <c r="AE17" s="382"/>
      <c r="AF17" s="382"/>
      <c r="AG17" s="382"/>
      <c r="AH17" s="382"/>
      <c r="AI17" s="382"/>
      <c r="AJ17" s="382"/>
      <c r="AK17" s="382"/>
    </row>
    <row r="18" spans="1:37" ht="16.5" customHeight="1" x14ac:dyDescent="0.35">
      <c r="A18" s="444"/>
      <c r="B18" s="444"/>
      <c r="C18" s="347"/>
      <c r="D18" s="347"/>
      <c r="E18" s="347"/>
      <c r="F18" s="347"/>
      <c r="G18" s="347"/>
      <c r="H18" s="347"/>
      <c r="I18" s="347"/>
      <c r="J18" s="347"/>
      <c r="K18" s="347"/>
      <c r="L18" s="347"/>
      <c r="M18" s="347"/>
      <c r="N18" s="347"/>
      <c r="O18" s="347"/>
      <c r="P18" s="347"/>
      <c r="Q18" s="347"/>
      <c r="R18" s="347"/>
      <c r="S18" s="347"/>
      <c r="U18" s="382"/>
      <c r="V18" s="382"/>
      <c r="W18" s="382"/>
      <c r="X18" s="382"/>
      <c r="Y18" s="382"/>
      <c r="Z18" s="382"/>
      <c r="AA18" s="382"/>
      <c r="AB18" s="382"/>
      <c r="AC18" s="382"/>
      <c r="AD18" s="382"/>
      <c r="AE18" s="382"/>
      <c r="AF18" s="382"/>
      <c r="AG18" s="382"/>
      <c r="AH18" s="382"/>
      <c r="AI18" s="382"/>
      <c r="AJ18" s="382"/>
      <c r="AK18" s="382"/>
    </row>
    <row r="19" spans="1:37" ht="16.5" customHeight="1" x14ac:dyDescent="0.35">
      <c r="A19" s="501" t="s">
        <v>153</v>
      </c>
      <c r="B19" s="501"/>
      <c r="C19" s="501"/>
      <c r="D19" s="501"/>
      <c r="E19" s="347"/>
      <c r="F19" s="347"/>
      <c r="G19" s="347"/>
      <c r="H19" s="347"/>
      <c r="I19" s="347"/>
      <c r="J19" s="347"/>
      <c r="K19" s="347"/>
      <c r="L19" s="347"/>
      <c r="M19" s="347"/>
      <c r="N19" s="347"/>
      <c r="O19" s="347"/>
      <c r="P19" s="347"/>
      <c r="Q19" s="347"/>
      <c r="R19" s="347"/>
      <c r="S19" s="347"/>
      <c r="U19" s="382"/>
      <c r="V19" s="382"/>
      <c r="W19" s="382"/>
      <c r="X19" s="382"/>
      <c r="Y19" s="382"/>
      <c r="Z19" s="382"/>
      <c r="AA19" s="382"/>
      <c r="AB19" s="382"/>
      <c r="AC19" s="382"/>
      <c r="AD19" s="382"/>
      <c r="AE19" s="382"/>
      <c r="AF19" s="382"/>
      <c r="AG19" s="382"/>
      <c r="AH19" s="382"/>
      <c r="AI19" s="382"/>
      <c r="AJ19" s="382"/>
      <c r="AK19" s="382"/>
    </row>
    <row r="20" spans="1:37" ht="54.75" customHeight="1" x14ac:dyDescent="0.35">
      <c r="A20" s="428"/>
      <c r="B20" s="428"/>
      <c r="C20" s="352" t="s">
        <v>158</v>
      </c>
      <c r="D20" s="352" t="str">
        <f t="shared" ref="D20:S20" si="3">D2</f>
        <v xml:space="preserve">1. 
Gamle Oslo </v>
      </c>
      <c r="E20" s="352" t="str">
        <f t="shared" si="3"/>
        <v>2. 
Grünerløkka</v>
      </c>
      <c r="F20" s="352" t="str">
        <f t="shared" si="3"/>
        <v>3. 
Sagene</v>
      </c>
      <c r="G20" s="352" t="str">
        <f t="shared" si="3"/>
        <v>4. 
St. Hanshaugen</v>
      </c>
      <c r="H20" s="352" t="str">
        <f t="shared" si="3"/>
        <v>5. 
Frogner</v>
      </c>
      <c r="I20" s="352" t="str">
        <f t="shared" si="3"/>
        <v>6. 
Ullern</v>
      </c>
      <c r="J20" s="352" t="str">
        <f t="shared" si="3"/>
        <v>7. 
Vestre Aker</v>
      </c>
      <c r="K20" s="352" t="str">
        <f t="shared" si="3"/>
        <v>8. 
Nordre Aker</v>
      </c>
      <c r="L20" s="352" t="str">
        <f t="shared" si="3"/>
        <v>9. 
Bjerke</v>
      </c>
      <c r="M20" s="352" t="str">
        <f t="shared" si="3"/>
        <v>10. 
Grorud</v>
      </c>
      <c r="N20" s="352" t="str">
        <f t="shared" si="3"/>
        <v>11. 
Stovner</v>
      </c>
      <c r="O20" s="352" t="str">
        <f t="shared" si="3"/>
        <v>12. 
Alna</v>
      </c>
      <c r="P20" s="352" t="str">
        <f t="shared" si="3"/>
        <v>13. 
Østensjø</v>
      </c>
      <c r="Q20" s="352" t="str">
        <f t="shared" si="3"/>
        <v>14.
Nordstrand</v>
      </c>
      <c r="R20" s="352" t="str">
        <f t="shared" si="3"/>
        <v>15. 
Søndre Nordstrand</v>
      </c>
      <c r="S20" s="352" t="str">
        <f t="shared" si="3"/>
        <v>Sum</v>
      </c>
      <c r="U20" s="382"/>
      <c r="V20" s="382"/>
      <c r="W20" s="382"/>
      <c r="X20" s="382"/>
      <c r="Y20" s="382"/>
      <c r="Z20" s="382"/>
      <c r="AA20" s="382"/>
      <c r="AB20" s="382"/>
      <c r="AC20" s="382"/>
      <c r="AD20" s="382"/>
      <c r="AE20" s="382"/>
      <c r="AF20" s="382"/>
      <c r="AG20" s="382"/>
      <c r="AH20" s="382"/>
      <c r="AI20" s="382"/>
      <c r="AJ20" s="382"/>
      <c r="AK20" s="382"/>
    </row>
    <row r="21" spans="1:37" ht="16.5" customHeight="1" x14ac:dyDescent="0.35">
      <c r="A21" s="437"/>
      <c r="B21" s="437"/>
      <c r="C21" s="347"/>
      <c r="D21" s="347"/>
      <c r="E21" s="347"/>
      <c r="F21" s="347"/>
      <c r="G21" s="347"/>
      <c r="H21" s="347"/>
      <c r="I21" s="347"/>
      <c r="J21" s="347"/>
      <c r="K21" s="347"/>
      <c r="L21" s="347"/>
      <c r="M21" s="347"/>
      <c r="N21" s="347"/>
      <c r="O21" s="347"/>
      <c r="P21" s="347"/>
      <c r="Q21" s="347"/>
      <c r="R21" s="347"/>
      <c r="S21" s="347"/>
      <c r="U21" s="382"/>
      <c r="V21" s="382"/>
      <c r="W21" s="382"/>
      <c r="X21" s="382"/>
      <c r="Y21" s="382"/>
      <c r="Z21" s="382"/>
      <c r="AA21" s="382"/>
      <c r="AB21" s="382"/>
      <c r="AC21" s="382"/>
      <c r="AD21" s="382"/>
      <c r="AE21" s="382"/>
      <c r="AF21" s="382"/>
      <c r="AG21" s="382"/>
      <c r="AH21" s="382"/>
      <c r="AI21" s="382"/>
      <c r="AJ21" s="382"/>
      <c r="AK21" s="382"/>
    </row>
    <row r="22" spans="1:37" ht="16.5" customHeight="1" x14ac:dyDescent="0.35">
      <c r="A22" s="444" t="s">
        <v>310</v>
      </c>
      <c r="B22" s="444"/>
      <c r="C22" s="122">
        <v>0.1</v>
      </c>
      <c r="D22" s="33">
        <v>3618</v>
      </c>
      <c r="E22" s="33">
        <v>3319</v>
      </c>
      <c r="F22" s="33">
        <v>2554</v>
      </c>
      <c r="G22" s="33">
        <v>1634</v>
      </c>
      <c r="H22" s="33">
        <v>2233</v>
      </c>
      <c r="I22" s="33">
        <v>2084</v>
      </c>
      <c r="J22" s="33">
        <v>3481</v>
      </c>
      <c r="K22" s="33">
        <v>3153</v>
      </c>
      <c r="L22" s="33">
        <v>2400</v>
      </c>
      <c r="M22" s="33">
        <v>1675</v>
      </c>
      <c r="N22" s="33">
        <v>1997</v>
      </c>
      <c r="O22" s="33">
        <v>3246</v>
      </c>
      <c r="P22" s="33">
        <v>3275</v>
      </c>
      <c r="Q22" s="33">
        <v>3222</v>
      </c>
      <c r="R22" s="33">
        <v>2556</v>
      </c>
      <c r="S22" s="33">
        <f>SUM(D22:R22)</f>
        <v>40447</v>
      </c>
      <c r="U22" s="382"/>
      <c r="V22" s="382"/>
      <c r="W22" s="382"/>
      <c r="X22" s="382"/>
      <c r="Y22" s="382"/>
      <c r="Z22" s="382"/>
      <c r="AA22" s="382"/>
      <c r="AB22" s="382"/>
      <c r="AC22" s="382"/>
      <c r="AD22" s="382"/>
      <c r="AE22" s="382"/>
      <c r="AF22" s="382"/>
      <c r="AG22" s="382"/>
      <c r="AH22" s="382"/>
      <c r="AI22" s="382"/>
      <c r="AJ22" s="382"/>
      <c r="AK22" s="382"/>
    </row>
    <row r="23" spans="1:37" ht="16.5" customHeight="1" x14ac:dyDescent="0.35">
      <c r="A23" s="444" t="s">
        <v>311</v>
      </c>
      <c r="B23" s="444"/>
      <c r="C23" s="122">
        <v>0.45</v>
      </c>
      <c r="D23" s="33">
        <v>43</v>
      </c>
      <c r="E23" s="33">
        <v>31</v>
      </c>
      <c r="F23" s="33">
        <v>20</v>
      </c>
      <c r="G23" s="33">
        <v>18</v>
      </c>
      <c r="H23" s="33">
        <v>19</v>
      </c>
      <c r="I23" s="33">
        <v>18</v>
      </c>
      <c r="J23" s="33">
        <v>25</v>
      </c>
      <c r="K23" s="33">
        <v>40</v>
      </c>
      <c r="L23" s="33">
        <v>32</v>
      </c>
      <c r="M23" s="33">
        <v>32</v>
      </c>
      <c r="N23" s="33">
        <v>47</v>
      </c>
      <c r="O23" s="33">
        <v>72</v>
      </c>
      <c r="P23" s="33">
        <v>45</v>
      </c>
      <c r="Q23" s="33">
        <v>35</v>
      </c>
      <c r="R23" s="33">
        <v>37</v>
      </c>
      <c r="S23" s="33">
        <f>SUM(D23:R23)</f>
        <v>514</v>
      </c>
      <c r="U23" s="382"/>
      <c r="V23" s="382"/>
      <c r="W23" s="382"/>
      <c r="X23" s="382"/>
      <c r="Y23" s="382"/>
      <c r="Z23" s="382"/>
      <c r="AA23" s="382"/>
      <c r="AB23" s="382"/>
      <c r="AC23" s="382"/>
      <c r="AD23" s="382"/>
      <c r="AE23" s="382"/>
      <c r="AF23" s="382"/>
      <c r="AG23" s="382"/>
      <c r="AH23" s="382"/>
      <c r="AI23" s="382"/>
      <c r="AJ23" s="382"/>
      <c r="AK23" s="382"/>
    </row>
    <row r="24" spans="1:37" ht="16.5" customHeight="1" x14ac:dyDescent="0.35">
      <c r="A24" s="505" t="s">
        <v>312</v>
      </c>
      <c r="B24" s="505"/>
      <c r="C24" s="161">
        <v>0.45</v>
      </c>
      <c r="D24" s="162">
        <v>666</v>
      </c>
      <c r="E24" s="162">
        <v>449</v>
      </c>
      <c r="F24" s="162">
        <v>290</v>
      </c>
      <c r="G24" s="162">
        <v>179</v>
      </c>
      <c r="H24" s="162">
        <v>231</v>
      </c>
      <c r="I24" s="162">
        <v>94</v>
      </c>
      <c r="J24" s="162">
        <v>152</v>
      </c>
      <c r="K24" s="162">
        <v>229</v>
      </c>
      <c r="L24" s="162">
        <v>387</v>
      </c>
      <c r="M24" s="162">
        <v>269</v>
      </c>
      <c r="N24" s="162">
        <v>493</v>
      </c>
      <c r="O24" s="162">
        <v>602</v>
      </c>
      <c r="P24" s="162">
        <v>284</v>
      </c>
      <c r="Q24" s="162">
        <v>176</v>
      </c>
      <c r="R24" s="162">
        <v>581</v>
      </c>
      <c r="S24" s="162">
        <f>SUM(D24:R24)</f>
        <v>5082</v>
      </c>
      <c r="U24" s="382"/>
      <c r="V24" s="382"/>
      <c r="W24" s="382"/>
      <c r="X24" s="382"/>
      <c r="Y24" s="382"/>
      <c r="Z24" s="382"/>
      <c r="AA24" s="382"/>
      <c r="AB24" s="382"/>
      <c r="AC24" s="382"/>
      <c r="AD24" s="382"/>
      <c r="AE24" s="382"/>
      <c r="AF24" s="382"/>
      <c r="AG24" s="382"/>
      <c r="AH24" s="382"/>
      <c r="AI24" s="382"/>
      <c r="AJ24" s="382"/>
      <c r="AK24" s="382"/>
    </row>
    <row r="25" spans="1:37" ht="16.5" customHeight="1" x14ac:dyDescent="0.35">
      <c r="A25" s="437" t="s">
        <v>162</v>
      </c>
      <c r="B25" s="437"/>
      <c r="C25" s="349"/>
      <c r="D25" s="141">
        <f t="shared" ref="D25:R25" si="4">(D22/$S$22*$C$22+D23/$S$23*$C$23+D24/$S$24*$C$24)*100</f>
        <v>10.556379892045321</v>
      </c>
      <c r="E25" s="141">
        <f t="shared" si="4"/>
        <v>7.5103847307390987</v>
      </c>
      <c r="F25" s="141">
        <f t="shared" si="4"/>
        <v>4.9503030390152789</v>
      </c>
      <c r="G25" s="141">
        <f t="shared" si="4"/>
        <v>3.5648668520260869</v>
      </c>
      <c r="H25" s="141">
        <f t="shared" si="4"/>
        <v>4.2609591703761049</v>
      </c>
      <c r="I25" s="141">
        <f t="shared" si="4"/>
        <v>2.9234671238584897</v>
      </c>
      <c r="J25" s="141">
        <f t="shared" si="4"/>
        <v>4.3952751863457227</v>
      </c>
      <c r="K25" s="141">
        <f t="shared" si="4"/>
        <v>6.3092291631067789</v>
      </c>
      <c r="L25" s="141">
        <f t="shared" si="4"/>
        <v>6.8217259927925822</v>
      </c>
      <c r="M25" s="141">
        <f t="shared" si="4"/>
        <v>5.5976148503933096</v>
      </c>
      <c r="N25" s="141">
        <f t="shared" si="4"/>
        <v>8.9739258510487119</v>
      </c>
      <c r="O25" s="141">
        <f t="shared" si="4"/>
        <v>12.436612166083282</v>
      </c>
      <c r="P25" s="141">
        <f t="shared" si="4"/>
        <v>7.2641482700467028</v>
      </c>
      <c r="Q25" s="141">
        <f t="shared" si="4"/>
        <v>5.4192419102301654</v>
      </c>
      <c r="R25" s="141">
        <f t="shared" si="4"/>
        <v>9.0158658018923639</v>
      </c>
      <c r="S25" s="141">
        <f>SUM(D25:R25)</f>
        <v>100</v>
      </c>
      <c r="U25" s="382"/>
      <c r="V25" s="382"/>
      <c r="W25" s="382"/>
      <c r="X25" s="382"/>
      <c r="Y25" s="382"/>
      <c r="Z25" s="382"/>
      <c r="AA25" s="382"/>
      <c r="AB25" s="382"/>
      <c r="AC25" s="382"/>
      <c r="AD25" s="382"/>
      <c r="AE25" s="382"/>
      <c r="AF25" s="382"/>
      <c r="AG25" s="382"/>
      <c r="AH25" s="382"/>
      <c r="AI25" s="382"/>
      <c r="AJ25" s="382"/>
      <c r="AK25" s="382"/>
    </row>
    <row r="26" spans="1:37" ht="16.5" customHeight="1" x14ac:dyDescent="0.35">
      <c r="A26" s="444"/>
      <c r="B26" s="444"/>
      <c r="C26" s="347"/>
      <c r="D26" s="347"/>
      <c r="E26" s="347"/>
      <c r="F26" s="347"/>
      <c r="G26" s="347"/>
      <c r="H26" s="347"/>
      <c r="I26" s="347"/>
      <c r="J26" s="347"/>
      <c r="K26" s="347"/>
      <c r="L26" s="347"/>
      <c r="M26" s="347"/>
      <c r="N26" s="347"/>
      <c r="O26" s="347"/>
      <c r="P26" s="347"/>
      <c r="Q26" s="347"/>
      <c r="R26" s="347"/>
      <c r="S26" s="347"/>
      <c r="U26" s="382"/>
      <c r="V26" s="382"/>
      <c r="W26" s="382"/>
      <c r="X26" s="382"/>
      <c r="Y26" s="382"/>
      <c r="Z26" s="382"/>
      <c r="AA26" s="382"/>
      <c r="AB26" s="382"/>
      <c r="AC26" s="382"/>
      <c r="AD26" s="382"/>
      <c r="AE26" s="382"/>
      <c r="AF26" s="382"/>
      <c r="AG26" s="382"/>
      <c r="AH26" s="382"/>
      <c r="AI26" s="382"/>
      <c r="AJ26" s="382"/>
      <c r="AK26" s="382"/>
    </row>
    <row r="27" spans="1:37" ht="16.5" customHeight="1" thickBot="1" x14ac:dyDescent="0.4">
      <c r="A27" s="504" t="s">
        <v>348</v>
      </c>
      <c r="B27" s="504"/>
      <c r="C27" s="374"/>
      <c r="D27" s="153">
        <f t="shared" ref="D27:R27" si="5">D25/$S$25*$S$27</f>
        <v>29226.393369116679</v>
      </c>
      <c r="E27" s="153">
        <f t="shared" si="5"/>
        <v>20793.251165524271</v>
      </c>
      <c r="F27" s="153">
        <f t="shared" si="5"/>
        <v>13705.4089938177</v>
      </c>
      <c r="G27" s="153">
        <f t="shared" si="5"/>
        <v>9869.6903665194241</v>
      </c>
      <c r="H27" s="153">
        <f t="shared" si="5"/>
        <v>11796.891559103286</v>
      </c>
      <c r="I27" s="153">
        <f t="shared" si="5"/>
        <v>8093.9110791146149</v>
      </c>
      <c r="J27" s="153">
        <f t="shared" si="5"/>
        <v>12168.758880916768</v>
      </c>
      <c r="K27" s="153">
        <f t="shared" si="5"/>
        <v>17467.731860977427</v>
      </c>
      <c r="L27" s="153">
        <f t="shared" si="5"/>
        <v>18886.630583645543</v>
      </c>
      <c r="M27" s="153">
        <f t="shared" si="5"/>
        <v>15497.556474798916</v>
      </c>
      <c r="N27" s="153">
        <f t="shared" si="5"/>
        <v>24845.211111213463</v>
      </c>
      <c r="O27" s="153">
        <f t="shared" si="5"/>
        <v>34432.004443018181</v>
      </c>
      <c r="P27" s="153">
        <f t="shared" si="5"/>
        <v>20111.520900451302</v>
      </c>
      <c r="Q27" s="153">
        <f t="shared" si="5"/>
        <v>15003.713152663235</v>
      </c>
      <c r="R27" s="153">
        <f t="shared" si="5"/>
        <v>24961.326059119201</v>
      </c>
      <c r="S27" s="153">
        <v>276860</v>
      </c>
      <c r="T27" s="34"/>
      <c r="U27" s="382"/>
      <c r="V27" s="382"/>
      <c r="W27" s="382"/>
      <c r="X27" s="382"/>
      <c r="Y27" s="382"/>
      <c r="Z27" s="382"/>
      <c r="AA27" s="382"/>
      <c r="AB27" s="382"/>
      <c r="AC27" s="382"/>
      <c r="AD27" s="382"/>
      <c r="AE27" s="382"/>
      <c r="AF27" s="382"/>
      <c r="AG27" s="382"/>
      <c r="AH27" s="382"/>
      <c r="AI27" s="382"/>
      <c r="AJ27" s="382"/>
      <c r="AK27" s="382"/>
    </row>
    <row r="28" spans="1:37" x14ac:dyDescent="0.35">
      <c r="A28" s="347"/>
      <c r="B28" s="347"/>
      <c r="C28" s="347"/>
      <c r="D28" s="347"/>
      <c r="E28" s="347"/>
      <c r="F28" s="347"/>
      <c r="G28" s="347"/>
      <c r="H28" s="347"/>
      <c r="I28" s="347"/>
      <c r="J28" s="347"/>
      <c r="K28" s="347"/>
      <c r="L28" s="347"/>
      <c r="M28" s="347"/>
      <c r="N28" s="347"/>
      <c r="O28" s="347"/>
      <c r="P28" s="347"/>
      <c r="Q28" s="347"/>
      <c r="R28" s="347"/>
      <c r="S28" s="347"/>
      <c r="U28" s="382"/>
      <c r="V28" s="382"/>
      <c r="W28" s="382"/>
      <c r="X28" s="382"/>
      <c r="Y28" s="382"/>
      <c r="Z28" s="382"/>
      <c r="AA28" s="382"/>
      <c r="AB28" s="382"/>
      <c r="AC28" s="382"/>
      <c r="AD28" s="382"/>
      <c r="AE28" s="382"/>
      <c r="AF28" s="382"/>
      <c r="AG28" s="382"/>
      <c r="AH28" s="382"/>
      <c r="AI28" s="382"/>
      <c r="AJ28" s="382"/>
      <c r="AK28" s="382"/>
    </row>
    <row r="29" spans="1:37" x14ac:dyDescent="0.35">
      <c r="S29" s="34"/>
      <c r="U29" s="382"/>
      <c r="V29" s="382"/>
      <c r="W29" s="382"/>
      <c r="X29" s="382"/>
      <c r="Y29" s="382"/>
      <c r="Z29" s="382"/>
      <c r="AA29" s="382"/>
      <c r="AB29" s="382"/>
      <c r="AC29" s="382"/>
      <c r="AD29" s="382"/>
      <c r="AE29" s="382"/>
      <c r="AF29" s="382"/>
      <c r="AG29" s="382"/>
      <c r="AH29" s="382"/>
      <c r="AI29" s="382"/>
      <c r="AJ29" s="382"/>
      <c r="AK29" s="382"/>
    </row>
    <row r="30" spans="1:37" x14ac:dyDescent="0.35">
      <c r="D30" s="35"/>
      <c r="E30" s="35"/>
      <c r="F30" s="35"/>
      <c r="G30" s="35"/>
      <c r="H30" s="35"/>
      <c r="I30" s="35"/>
      <c r="J30" s="35"/>
      <c r="K30" s="35"/>
      <c r="L30" s="35"/>
      <c r="M30" s="35"/>
      <c r="N30" s="35"/>
      <c r="O30" s="35"/>
      <c r="P30" s="35"/>
      <c r="Q30" s="35"/>
      <c r="R30" s="35"/>
      <c r="S30" s="35"/>
      <c r="U30" s="382"/>
      <c r="V30" s="382"/>
      <c r="W30" s="382"/>
      <c r="X30" s="382"/>
      <c r="Y30" s="382"/>
      <c r="Z30" s="382"/>
      <c r="AA30" s="382"/>
      <c r="AB30" s="382"/>
      <c r="AC30" s="382"/>
      <c r="AD30" s="382"/>
      <c r="AE30" s="382"/>
      <c r="AF30" s="382"/>
      <c r="AG30" s="382"/>
      <c r="AH30" s="382"/>
      <c r="AI30" s="382"/>
      <c r="AJ30" s="382"/>
      <c r="AK30" s="382"/>
    </row>
    <row r="31" spans="1:37" x14ac:dyDescent="0.35">
      <c r="D31" s="169"/>
      <c r="E31" s="169"/>
    </row>
    <row r="32" spans="1:37" x14ac:dyDescent="0.35">
      <c r="C32" s="169"/>
      <c r="D32" s="170"/>
      <c r="E32" s="170"/>
    </row>
    <row r="34" spans="4:19" x14ac:dyDescent="0.35">
      <c r="D34" s="46"/>
      <c r="E34" s="46"/>
      <c r="F34" s="46"/>
      <c r="G34" s="46"/>
      <c r="H34" s="46"/>
      <c r="I34" s="46"/>
      <c r="J34" s="46"/>
      <c r="K34" s="46"/>
      <c r="L34" s="46"/>
      <c r="M34" s="46"/>
      <c r="N34" s="46"/>
      <c r="O34" s="46"/>
      <c r="P34" s="46"/>
      <c r="Q34" s="46"/>
      <c r="R34" s="46"/>
      <c r="S34" s="46"/>
    </row>
    <row r="35" spans="4:19" x14ac:dyDescent="0.35">
      <c r="D35" s="46"/>
      <c r="E35" s="46"/>
      <c r="F35" s="46"/>
      <c r="G35" s="46"/>
      <c r="H35" s="46"/>
      <c r="I35" s="46"/>
      <c r="J35" s="46"/>
      <c r="K35" s="46"/>
      <c r="L35" s="46"/>
      <c r="M35" s="46"/>
      <c r="N35" s="46"/>
      <c r="O35" s="46"/>
      <c r="P35" s="46"/>
      <c r="Q35" s="46"/>
      <c r="R35" s="46"/>
      <c r="S35" s="46"/>
    </row>
    <row r="36" spans="4:19" x14ac:dyDescent="0.35">
      <c r="D36" s="46"/>
      <c r="E36" s="46"/>
      <c r="F36" s="46"/>
      <c r="G36" s="46"/>
      <c r="H36" s="46"/>
      <c r="I36" s="46"/>
      <c r="J36" s="46"/>
      <c r="K36" s="46"/>
      <c r="L36" s="46"/>
      <c r="M36" s="46"/>
      <c r="N36" s="46"/>
      <c r="O36" s="46"/>
      <c r="P36" s="46"/>
      <c r="Q36" s="46"/>
      <c r="R36" s="46"/>
      <c r="S36" s="46"/>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M15"/>
  <sheetViews>
    <sheetView zoomScale="70" zoomScaleNormal="70" workbookViewId="0">
      <selection activeCell="A2" sqref="A2"/>
    </sheetView>
  </sheetViews>
  <sheetFormatPr baseColWidth="10" defaultColWidth="11.42578125" defaultRowHeight="15.75" x14ac:dyDescent="0.35"/>
  <cols>
    <col min="1" max="1" width="68.7109375" style="23" customWidth="1"/>
    <col min="2" max="2" width="16.42578125" style="23" customWidth="1"/>
    <col min="3" max="6" width="15.28515625" style="23" customWidth="1"/>
    <col min="7" max="7" width="18.7109375" style="23" customWidth="1"/>
    <col min="8" max="8" width="17.85546875" style="23" customWidth="1"/>
    <col min="9" max="16384" width="11.42578125" style="23"/>
  </cols>
  <sheetData>
    <row r="1" spans="1:13" x14ac:dyDescent="0.35">
      <c r="A1" s="28" t="s">
        <v>79</v>
      </c>
    </row>
    <row r="2" spans="1:13" ht="16.5" thickBot="1" x14ac:dyDescent="0.4">
      <c r="A2" s="23" t="s">
        <v>161</v>
      </c>
    </row>
    <row r="3" spans="1:13" ht="78.75" x14ac:dyDescent="0.35">
      <c r="A3" s="29"/>
      <c r="B3" s="30" t="s">
        <v>438</v>
      </c>
      <c r="C3" s="30" t="s">
        <v>139</v>
      </c>
      <c r="D3" s="30" t="s">
        <v>163</v>
      </c>
      <c r="E3" s="30" t="s">
        <v>78</v>
      </c>
      <c r="F3" s="30" t="s">
        <v>160</v>
      </c>
      <c r="G3" s="30" t="s">
        <v>201</v>
      </c>
      <c r="H3" s="280"/>
    </row>
    <row r="4" spans="1:13" x14ac:dyDescent="0.35">
      <c r="A4" s="31"/>
      <c r="B4" s="32" t="s">
        <v>142</v>
      </c>
      <c r="C4" s="32" t="s">
        <v>143</v>
      </c>
      <c r="D4" s="32" t="s">
        <v>144</v>
      </c>
      <c r="E4" s="32" t="s">
        <v>145</v>
      </c>
      <c r="F4" s="32" t="s">
        <v>146</v>
      </c>
      <c r="G4" s="32" t="s">
        <v>147</v>
      </c>
      <c r="H4" s="281"/>
    </row>
    <row r="5" spans="1:13" x14ac:dyDescent="0.35">
      <c r="A5" s="22" t="s">
        <v>6</v>
      </c>
      <c r="B5" s="33">
        <f>E5-D5-C5</f>
        <v>167762.21100726712</v>
      </c>
      <c r="C5" s="33">
        <f>'Tabell 2.3'!S13</f>
        <v>13508.78684728716</v>
      </c>
      <c r="D5" s="33">
        <f>'Tabell 2.2'!S37</f>
        <v>5910.8871010938092</v>
      </c>
      <c r="E5" s="33">
        <v>187181.88495564807</v>
      </c>
      <c r="F5" s="33">
        <f>'Tabell 1.2'!B72</f>
        <v>33446</v>
      </c>
      <c r="G5" s="33">
        <f>F5+E5</f>
        <v>220627.88495564807</v>
      </c>
      <c r="H5" s="34"/>
      <c r="I5" s="423"/>
      <c r="K5" s="278"/>
      <c r="L5" s="277"/>
      <c r="M5" s="34"/>
    </row>
    <row r="6" spans="1:13" x14ac:dyDescent="0.35">
      <c r="A6" s="22" t="s">
        <v>1</v>
      </c>
      <c r="B6" s="33">
        <f t="shared" ref="B6:B12" si="0">E6-D6-C6</f>
        <v>5817404.9036419652</v>
      </c>
      <c r="C6" s="33">
        <f>'Tabell 2.3'!S26</f>
        <v>1190940.6744442072</v>
      </c>
      <c r="D6" s="33">
        <f>'Tabell 2.2'!S52</f>
        <v>215094.96281034886</v>
      </c>
      <c r="E6" s="33">
        <v>7223440.5408965209</v>
      </c>
      <c r="F6" s="33">
        <f>'Tabell 1.2'!B21+'Tabell 1.2'!B36</f>
        <v>333413</v>
      </c>
      <c r="G6" s="33">
        <f t="shared" ref="G6:G13" si="1">F6+E6</f>
        <v>7556853.5408965209</v>
      </c>
      <c r="H6" s="34"/>
      <c r="I6" s="423"/>
      <c r="K6" s="278"/>
      <c r="L6" s="277"/>
      <c r="M6" s="34"/>
    </row>
    <row r="7" spans="1:13" x14ac:dyDescent="0.35">
      <c r="A7" s="22" t="s">
        <v>212</v>
      </c>
      <c r="B7" s="33">
        <f t="shared" si="0"/>
        <v>2056961.4450905568</v>
      </c>
      <c r="C7" s="33">
        <f>'Tabell 2.3'!S32</f>
        <v>-2673.8638924432298</v>
      </c>
      <c r="D7" s="33">
        <f>'Tabell 2.2'!S70</f>
        <v>69590.259253925164</v>
      </c>
      <c r="E7" s="33">
        <v>2123877.8404520387</v>
      </c>
      <c r="F7" s="33">
        <f>SUM('Tabell 1.2'!B5:B9)</f>
        <v>49800</v>
      </c>
      <c r="G7" s="33">
        <f t="shared" si="1"/>
        <v>2173677.8404520387</v>
      </c>
      <c r="H7" s="34"/>
      <c r="I7" s="423"/>
      <c r="K7" s="278"/>
      <c r="L7" s="277"/>
      <c r="M7" s="34"/>
    </row>
    <row r="8" spans="1:13" x14ac:dyDescent="0.35">
      <c r="A8" s="273" t="s">
        <v>246</v>
      </c>
      <c r="B8" s="33">
        <f t="shared" si="0"/>
        <v>876987.49765747972</v>
      </c>
      <c r="C8" s="33">
        <f>'Tabell 2.3'!S51</f>
        <v>111659.79969367367</v>
      </c>
      <c r="D8" s="33">
        <f>'Tabell 2.2'!S88</f>
        <v>30653.216846579147</v>
      </c>
      <c r="E8" s="33">
        <v>1019300.5141977326</v>
      </c>
      <c r="F8" s="33">
        <f>'Tabell 1.2'!B12+SUM('Tabell 1.2'!B42:B48)</f>
        <v>113151</v>
      </c>
      <c r="G8" s="33">
        <f t="shared" si="1"/>
        <v>1132451.5141977326</v>
      </c>
      <c r="H8" s="34"/>
      <c r="I8" s="423"/>
      <c r="K8" s="278"/>
      <c r="L8" s="277"/>
      <c r="M8" s="34"/>
    </row>
    <row r="9" spans="1:13" x14ac:dyDescent="0.35">
      <c r="A9" s="22" t="s">
        <v>2</v>
      </c>
      <c r="B9" s="33">
        <f t="shared" si="0"/>
        <v>11208797.803976273</v>
      </c>
      <c r="C9" s="33">
        <f>'Tabell 2.3'!S72</f>
        <v>186035.61610313668</v>
      </c>
      <c r="D9" s="33">
        <f>'Tabell 2.2'!S106</f>
        <v>379554.29018286872</v>
      </c>
      <c r="E9" s="33">
        <v>11774387.710262278</v>
      </c>
      <c r="F9" s="33">
        <f>'Tabell 1.2'!B86</f>
        <v>73300</v>
      </c>
      <c r="G9" s="33">
        <f t="shared" si="1"/>
        <v>11847687.710262278</v>
      </c>
      <c r="H9" s="34"/>
      <c r="I9" s="423"/>
      <c r="K9" s="278"/>
      <c r="L9" s="277"/>
      <c r="M9" s="34"/>
    </row>
    <row r="10" spans="1:13" x14ac:dyDescent="0.35">
      <c r="A10" s="22" t="s">
        <v>75</v>
      </c>
      <c r="B10" s="33">
        <f t="shared" si="0"/>
        <v>1164956.5445754349</v>
      </c>
      <c r="C10" s="33">
        <f>'Tabell 2.3'!S85</f>
        <v>128941.90153879416</v>
      </c>
      <c r="D10" s="33">
        <f>'Tabell 2.2'!S124</f>
        <v>39979.187168556025</v>
      </c>
      <c r="E10" s="33">
        <v>1333877.6332827851</v>
      </c>
      <c r="F10" s="33">
        <f>'Tabell 1.2'!B51+'Tabell 1.2'!B53+'Tabell 1.2'!B54+'Tabell 1.2'!B55+'Tabell 1.2'!B56+'Tabell 1.2'!B57+'Tabell 1.2'!B58+'Tabell 1.2'!B59+'Tabell 1.2'!B60</f>
        <v>116772</v>
      </c>
      <c r="G10" s="33">
        <f t="shared" si="1"/>
        <v>1450649.6332827851</v>
      </c>
      <c r="H10" s="34"/>
      <c r="I10" s="423"/>
      <c r="K10" s="278"/>
      <c r="L10" s="277"/>
      <c r="M10" s="34"/>
    </row>
    <row r="11" spans="1:13" x14ac:dyDescent="0.35">
      <c r="A11" s="22" t="s">
        <v>198</v>
      </c>
      <c r="B11" s="33">
        <f t="shared" si="0"/>
        <v>469878.20210487116</v>
      </c>
      <c r="C11" s="33">
        <f>'Tabell 2.3'!S89</f>
        <v>-1873.3740000446783</v>
      </c>
      <c r="D11" s="33">
        <f>'Tabell 2.2'!S142</f>
        <v>15967.196636628416</v>
      </c>
      <c r="E11" s="33">
        <v>483972.02474145492</v>
      </c>
      <c r="F11" s="33">
        <v>0</v>
      </c>
      <c r="G11" s="33">
        <f t="shared" si="1"/>
        <v>483972.02474145492</v>
      </c>
      <c r="H11" s="34"/>
      <c r="I11" s="423"/>
      <c r="K11" s="278"/>
      <c r="L11" s="277"/>
      <c r="M11" s="34"/>
    </row>
    <row r="12" spans="1:13" x14ac:dyDescent="0.35">
      <c r="A12" s="22" t="s">
        <v>20</v>
      </c>
      <c r="B12" s="33">
        <f t="shared" si="0"/>
        <v>1380515.9998903319</v>
      </c>
      <c r="C12" s="33">
        <f>'Tabell 2.3'!S93</f>
        <v>3000</v>
      </c>
      <c r="D12" s="33">
        <f>'Tabell 2.2'!S160</f>
        <v>35528</v>
      </c>
      <c r="E12" s="33">
        <v>1419043.9998903319</v>
      </c>
      <c r="F12" s="33">
        <f>'Tabell 1.2'!B52</f>
        <v>13908</v>
      </c>
      <c r="G12" s="33">
        <f t="shared" si="1"/>
        <v>1432951.9998903319</v>
      </c>
      <c r="H12" s="34"/>
      <c r="I12" s="423"/>
      <c r="K12" s="278"/>
      <c r="L12" s="277"/>
      <c r="M12" s="34"/>
    </row>
    <row r="13" spans="1:13" x14ac:dyDescent="0.35">
      <c r="A13" s="22" t="s">
        <v>77</v>
      </c>
      <c r="B13" s="33">
        <v>0</v>
      </c>
      <c r="C13" s="33">
        <f>'Tabell 2.3'!S97</f>
        <v>-23009</v>
      </c>
      <c r="D13" s="33">
        <v>0</v>
      </c>
      <c r="E13" s="33">
        <v>-23009</v>
      </c>
      <c r="F13" s="33">
        <v>0</v>
      </c>
      <c r="G13" s="33">
        <f t="shared" si="1"/>
        <v>-23009</v>
      </c>
      <c r="H13" s="34"/>
      <c r="I13" s="34"/>
      <c r="J13" s="34"/>
      <c r="K13" s="34"/>
      <c r="L13" s="34"/>
      <c r="M13" s="34"/>
    </row>
    <row r="14" spans="1:13" ht="16.5" thickBot="1" x14ac:dyDescent="0.4">
      <c r="A14" s="36" t="s">
        <v>3</v>
      </c>
      <c r="B14" s="37">
        <f>SUM(B5:B13)</f>
        <v>23143264.607944179</v>
      </c>
      <c r="C14" s="37">
        <f t="shared" ref="C14:G14" si="2">SUM(C5:C13)</f>
        <v>1606530.5407346108</v>
      </c>
      <c r="D14" s="37">
        <f t="shared" si="2"/>
        <v>792278.00000000012</v>
      </c>
      <c r="E14" s="37">
        <f t="shared" si="2"/>
        <v>25542073.148678791</v>
      </c>
      <c r="F14" s="37">
        <f t="shared" si="2"/>
        <v>733790</v>
      </c>
      <c r="G14" s="37">
        <f t="shared" si="2"/>
        <v>26275863.148678791</v>
      </c>
      <c r="H14" s="34"/>
      <c r="I14" s="34"/>
      <c r="J14" s="34"/>
      <c r="K14" s="34"/>
      <c r="L14" s="34"/>
      <c r="M14" s="34"/>
    </row>
    <row r="15" spans="1:13" x14ac:dyDescent="0.35">
      <c r="B15" s="35"/>
      <c r="C15" s="35"/>
      <c r="D15" s="35"/>
      <c r="E15" s="35"/>
      <c r="F15" s="35"/>
      <c r="G15" s="35"/>
      <c r="H15" s="35"/>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D87"/>
  <sheetViews>
    <sheetView zoomScale="70" zoomScaleNormal="70" workbookViewId="0"/>
  </sheetViews>
  <sheetFormatPr baseColWidth="10" defaultColWidth="11.42578125" defaultRowHeight="15.75" x14ac:dyDescent="0.35"/>
  <cols>
    <col min="1" max="1" width="74.85546875" style="405" customWidth="1"/>
    <col min="2" max="2" width="11.42578125" style="405"/>
    <col min="3" max="4" width="11.42578125" style="315"/>
    <col min="5" max="16384" width="11.42578125" style="23"/>
  </cols>
  <sheetData>
    <row r="1" spans="1:4" x14ac:dyDescent="0.35">
      <c r="A1" s="39" t="s">
        <v>451</v>
      </c>
      <c r="C1" s="38"/>
    </row>
    <row r="3" spans="1:4" x14ac:dyDescent="0.35">
      <c r="A3" s="40" t="s">
        <v>156</v>
      </c>
      <c r="B3" s="406"/>
    </row>
    <row r="4" spans="1:4" x14ac:dyDescent="0.35">
      <c r="A4" s="42" t="s">
        <v>211</v>
      </c>
      <c r="B4" s="43"/>
    </row>
    <row r="5" spans="1:4" x14ac:dyDescent="0.35">
      <c r="A5" s="38" t="s">
        <v>285</v>
      </c>
      <c r="B5" s="44">
        <v>30000</v>
      </c>
    </row>
    <row r="6" spans="1:4" x14ac:dyDescent="0.35">
      <c r="A6" s="38" t="s">
        <v>157</v>
      </c>
      <c r="B6" s="44">
        <v>3800</v>
      </c>
    </row>
    <row r="7" spans="1:4" x14ac:dyDescent="0.35">
      <c r="A7" s="38" t="s">
        <v>443</v>
      </c>
      <c r="B7" s="48">
        <v>10000</v>
      </c>
      <c r="D7" s="405"/>
    </row>
    <row r="8" spans="1:4" x14ac:dyDescent="0.35">
      <c r="A8" s="38" t="s">
        <v>444</v>
      </c>
      <c r="B8" s="48">
        <v>3000</v>
      </c>
      <c r="C8" s="405"/>
    </row>
    <row r="9" spans="1:4" x14ac:dyDescent="0.35">
      <c r="A9" s="38" t="s">
        <v>445</v>
      </c>
      <c r="B9" s="48">
        <v>3000</v>
      </c>
      <c r="C9" s="405"/>
    </row>
    <row r="10" spans="1:4" x14ac:dyDescent="0.35">
      <c r="A10" s="39"/>
      <c r="B10" s="48"/>
      <c r="C10" s="338"/>
    </row>
    <row r="11" spans="1:4" x14ac:dyDescent="0.35">
      <c r="A11" s="39" t="s">
        <v>298</v>
      </c>
      <c r="B11" s="48"/>
    </row>
    <row r="12" spans="1:4" x14ac:dyDescent="0.35">
      <c r="A12" s="38" t="s">
        <v>225</v>
      </c>
      <c r="B12" s="48">
        <v>34201</v>
      </c>
    </row>
    <row r="13" spans="1:4" x14ac:dyDescent="0.35">
      <c r="A13" s="317" t="s">
        <v>446</v>
      </c>
      <c r="B13" s="318">
        <f>SUM(B5:B12)</f>
        <v>84001</v>
      </c>
      <c r="C13" s="338"/>
    </row>
    <row r="14" spans="1:4" x14ac:dyDescent="0.35">
      <c r="A14" s="407"/>
      <c r="B14" s="52"/>
    </row>
    <row r="15" spans="1:4" x14ac:dyDescent="0.35">
      <c r="A15" s="40" t="s">
        <v>49</v>
      </c>
      <c r="B15" s="406"/>
    </row>
    <row r="16" spans="1:4" x14ac:dyDescent="0.35">
      <c r="A16" s="42" t="s">
        <v>1</v>
      </c>
      <c r="B16" s="43"/>
      <c r="D16" s="405"/>
    </row>
    <row r="17" spans="1:4" x14ac:dyDescent="0.35">
      <c r="A17" s="38" t="s">
        <v>288</v>
      </c>
      <c r="B17" s="44">
        <v>20991</v>
      </c>
      <c r="D17" s="405"/>
    </row>
    <row r="18" spans="1:4" x14ac:dyDescent="0.35">
      <c r="A18" s="38" t="s">
        <v>289</v>
      </c>
      <c r="B18" s="44">
        <v>9420</v>
      </c>
      <c r="D18" s="405"/>
    </row>
    <row r="19" spans="1:4" x14ac:dyDescent="0.35">
      <c r="A19" s="38" t="s">
        <v>447</v>
      </c>
      <c r="B19" s="44">
        <v>12775</v>
      </c>
    </row>
    <row r="20" spans="1:4" x14ac:dyDescent="0.35">
      <c r="A20" s="38" t="s">
        <v>448</v>
      </c>
      <c r="B20" s="44">
        <v>7242</v>
      </c>
    </row>
    <row r="21" spans="1:4" ht="16.5" thickBot="1" x14ac:dyDescent="0.4">
      <c r="A21" s="49" t="s">
        <v>7</v>
      </c>
      <c r="B21" s="50">
        <f>SUM(B17:B20)</f>
        <v>50428</v>
      </c>
    </row>
    <row r="22" spans="1:4" x14ac:dyDescent="0.35">
      <c r="A22" s="38"/>
      <c r="B22" s="52"/>
    </row>
    <row r="23" spans="1:4" x14ac:dyDescent="0.35">
      <c r="A23" s="40" t="s">
        <v>50</v>
      </c>
      <c r="B23" s="406"/>
      <c r="D23" s="421"/>
    </row>
    <row r="24" spans="1:4" x14ac:dyDescent="0.35">
      <c r="A24" s="42" t="s">
        <v>1</v>
      </c>
      <c r="B24" s="43"/>
      <c r="D24" s="421"/>
    </row>
    <row r="25" spans="1:4" x14ac:dyDescent="0.35">
      <c r="A25" s="319" t="s">
        <v>184</v>
      </c>
      <c r="B25" s="320">
        <v>15000</v>
      </c>
      <c r="D25" s="421"/>
    </row>
    <row r="26" spans="1:4" x14ac:dyDescent="0.35">
      <c r="A26" s="54" t="s">
        <v>290</v>
      </c>
      <c r="B26" s="48">
        <v>24500</v>
      </c>
      <c r="C26" s="48"/>
    </row>
    <row r="27" spans="1:4" x14ac:dyDescent="0.35">
      <c r="A27" s="54" t="s">
        <v>291</v>
      </c>
      <c r="B27" s="48">
        <v>3007</v>
      </c>
      <c r="C27" s="48"/>
    </row>
    <row r="28" spans="1:4" x14ac:dyDescent="0.35">
      <c r="A28" s="54" t="s">
        <v>292</v>
      </c>
      <c r="B28" s="48">
        <v>2500</v>
      </c>
      <c r="C28" s="48"/>
    </row>
    <row r="29" spans="1:4" x14ac:dyDescent="0.35">
      <c r="A29" s="54" t="s">
        <v>293</v>
      </c>
      <c r="B29" s="48">
        <f>38000-4000</f>
        <v>34000</v>
      </c>
      <c r="C29" s="48"/>
    </row>
    <row r="30" spans="1:4" x14ac:dyDescent="0.35">
      <c r="A30" s="54" t="s">
        <v>8</v>
      </c>
      <c r="B30" s="48">
        <v>5500</v>
      </c>
      <c r="C30" s="48"/>
      <c r="D30" s="329"/>
    </row>
    <row r="31" spans="1:4" x14ac:dyDescent="0.35">
      <c r="A31" s="54" t="s">
        <v>294</v>
      </c>
      <c r="B31" s="48">
        <v>18700</v>
      </c>
      <c r="C31" s="48"/>
    </row>
    <row r="32" spans="1:4" x14ac:dyDescent="0.35">
      <c r="A32" s="54" t="s">
        <v>295</v>
      </c>
      <c r="B32" s="48">
        <v>64000</v>
      </c>
      <c r="C32" s="48"/>
    </row>
    <row r="33" spans="1:4" x14ac:dyDescent="0.35">
      <c r="A33" s="54" t="s">
        <v>9</v>
      </c>
      <c r="B33" s="48">
        <v>52475</v>
      </c>
      <c r="C33" s="48"/>
    </row>
    <row r="34" spans="1:4" x14ac:dyDescent="0.35">
      <c r="A34" s="54" t="s">
        <v>296</v>
      </c>
      <c r="B34" s="48">
        <v>53303</v>
      </c>
      <c r="C34" s="48"/>
    </row>
    <row r="35" spans="1:4" x14ac:dyDescent="0.35">
      <c r="A35" s="54" t="s">
        <v>10</v>
      </c>
      <c r="B35" s="48">
        <v>10000</v>
      </c>
      <c r="C35" s="48"/>
    </row>
    <row r="36" spans="1:4" x14ac:dyDescent="0.35">
      <c r="A36" s="321" t="s">
        <v>12</v>
      </c>
      <c r="B36" s="318">
        <f>SUM(B25:B35)</f>
        <v>282985</v>
      </c>
      <c r="C36" s="329"/>
    </row>
    <row r="37" spans="1:4" x14ac:dyDescent="0.35">
      <c r="A37" s="322" t="s">
        <v>297</v>
      </c>
      <c r="B37" s="45">
        <v>-29000</v>
      </c>
    </row>
    <row r="38" spans="1:4" x14ac:dyDescent="0.35">
      <c r="A38" s="39" t="s">
        <v>13</v>
      </c>
      <c r="B38" s="47">
        <f>SUM(B36:B37)</f>
        <v>253985</v>
      </c>
    </row>
    <row r="39" spans="1:4" x14ac:dyDescent="0.35">
      <c r="A39" s="39"/>
      <c r="B39" s="47"/>
    </row>
    <row r="40" spans="1:4" x14ac:dyDescent="0.35">
      <c r="A40" s="40" t="s">
        <v>300</v>
      </c>
      <c r="B40" s="323"/>
    </row>
    <row r="41" spans="1:4" x14ac:dyDescent="0.35">
      <c r="A41" s="324" t="s">
        <v>298</v>
      </c>
      <c r="B41" s="407"/>
    </row>
    <row r="42" spans="1:4" x14ac:dyDescent="0.35">
      <c r="A42" s="407" t="s">
        <v>367</v>
      </c>
      <c r="B42" s="325">
        <v>23000</v>
      </c>
    </row>
    <row r="43" spans="1:4" x14ac:dyDescent="0.35">
      <c r="A43" s="407" t="s">
        <v>439</v>
      </c>
      <c r="B43" s="325">
        <v>10000</v>
      </c>
    </row>
    <row r="44" spans="1:4" x14ac:dyDescent="0.35">
      <c r="A44" s="422" t="s">
        <v>465</v>
      </c>
      <c r="B44" s="325">
        <v>10000</v>
      </c>
      <c r="C44" s="421"/>
      <c r="D44" s="421"/>
    </row>
    <row r="45" spans="1:4" x14ac:dyDescent="0.35">
      <c r="A45" s="407" t="s">
        <v>368</v>
      </c>
      <c r="B45" s="325">
        <v>10000</v>
      </c>
    </row>
    <row r="46" spans="1:4" x14ac:dyDescent="0.35">
      <c r="A46" s="407" t="s">
        <v>51</v>
      </c>
      <c r="B46" s="325">
        <v>7000</v>
      </c>
    </row>
    <row r="47" spans="1:4" x14ac:dyDescent="0.35">
      <c r="A47" s="407" t="s">
        <v>195</v>
      </c>
      <c r="B47" s="325">
        <v>950</v>
      </c>
      <c r="C47" s="421"/>
      <c r="D47" s="421"/>
    </row>
    <row r="48" spans="1:4" x14ac:dyDescent="0.35">
      <c r="A48" s="405" t="s">
        <v>466</v>
      </c>
      <c r="B48" s="325">
        <v>18000</v>
      </c>
    </row>
    <row r="49" spans="1:3" x14ac:dyDescent="0.35">
      <c r="A49" s="407"/>
      <c r="B49" s="325"/>
      <c r="C49" s="405"/>
    </row>
    <row r="50" spans="1:3" x14ac:dyDescent="0.35">
      <c r="A50" s="324" t="s">
        <v>11</v>
      </c>
      <c r="B50" s="325"/>
    </row>
    <row r="51" spans="1:3" x14ac:dyDescent="0.35">
      <c r="A51" s="407" t="s">
        <v>219</v>
      </c>
      <c r="B51" s="325">
        <v>37332</v>
      </c>
      <c r="C51" s="33"/>
    </row>
    <row r="52" spans="1:3" x14ac:dyDescent="0.35">
      <c r="A52" s="407" t="s">
        <v>220</v>
      </c>
      <c r="B52" s="325">
        <v>13908</v>
      </c>
      <c r="C52" s="33"/>
    </row>
    <row r="53" spans="1:3" x14ac:dyDescent="0.35">
      <c r="A53" s="407" t="s">
        <v>440</v>
      </c>
      <c r="B53" s="325">
        <v>10000</v>
      </c>
      <c r="C53" s="33"/>
    </row>
    <row r="54" spans="1:3" x14ac:dyDescent="0.35">
      <c r="A54" s="407" t="s">
        <v>441</v>
      </c>
      <c r="B54" s="325">
        <f>10000+25000</f>
        <v>35000</v>
      </c>
      <c r="C54" s="33"/>
    </row>
    <row r="55" spans="1:3" x14ac:dyDescent="0.35">
      <c r="A55" s="407" t="s">
        <v>369</v>
      </c>
      <c r="B55" s="325">
        <v>4600</v>
      </c>
      <c r="C55" s="33"/>
    </row>
    <row r="56" spans="1:3" x14ac:dyDescent="0.35">
      <c r="A56" s="407" t="s">
        <v>442</v>
      </c>
      <c r="B56" s="325">
        <v>2000</v>
      </c>
      <c r="C56" s="33"/>
    </row>
    <row r="57" spans="1:3" x14ac:dyDescent="0.35">
      <c r="A57" s="407" t="s">
        <v>314</v>
      </c>
      <c r="B57" s="325">
        <v>10000</v>
      </c>
      <c r="C57" s="33"/>
    </row>
    <row r="58" spans="1:3" x14ac:dyDescent="0.35">
      <c r="A58" s="407" t="s">
        <v>221</v>
      </c>
      <c r="B58" s="325">
        <v>9000</v>
      </c>
      <c r="C58" s="33"/>
    </row>
    <row r="59" spans="1:3" x14ac:dyDescent="0.35">
      <c r="A59" s="407" t="s">
        <v>370</v>
      </c>
      <c r="B59" s="325">
        <v>7125</v>
      </c>
      <c r="C59" s="33"/>
    </row>
    <row r="60" spans="1:3" x14ac:dyDescent="0.35">
      <c r="A60" s="405" t="s">
        <v>371</v>
      </c>
      <c r="B60" s="33">
        <v>1715</v>
      </c>
      <c r="C60" s="33"/>
    </row>
    <row r="61" spans="1:3" ht="16.5" thickBot="1" x14ac:dyDescent="0.4">
      <c r="A61" s="49" t="s">
        <v>301</v>
      </c>
      <c r="B61" s="50">
        <f>SUM(B42:B60)</f>
        <v>209630</v>
      </c>
      <c r="C61" s="64"/>
    </row>
    <row r="62" spans="1:3" x14ac:dyDescent="0.35">
      <c r="A62" s="39"/>
      <c r="B62" s="47"/>
    </row>
    <row r="64" spans="1:3" x14ac:dyDescent="0.35">
      <c r="A64" s="40" t="s">
        <v>5</v>
      </c>
      <c r="B64" s="406"/>
    </row>
    <row r="65" spans="1:3" x14ac:dyDescent="0.35">
      <c r="A65" s="39" t="s">
        <v>6</v>
      </c>
      <c r="B65" s="43"/>
    </row>
    <row r="66" spans="1:3" x14ac:dyDescent="0.35">
      <c r="A66" s="407" t="s">
        <v>250</v>
      </c>
      <c r="B66" s="326">
        <f>3000-1000</f>
        <v>2000</v>
      </c>
    </row>
    <row r="67" spans="1:3" x14ac:dyDescent="0.35">
      <c r="A67" s="407" t="s">
        <v>281</v>
      </c>
      <c r="B67" s="326">
        <v>2250</v>
      </c>
    </row>
    <row r="68" spans="1:3" x14ac:dyDescent="0.35">
      <c r="A68" s="407" t="s">
        <v>430</v>
      </c>
      <c r="B68" s="52">
        <v>7000</v>
      </c>
    </row>
    <row r="69" spans="1:3" x14ac:dyDescent="0.35">
      <c r="A69" s="407" t="s">
        <v>431</v>
      </c>
      <c r="B69" s="52">
        <v>17500</v>
      </c>
    </row>
    <row r="70" spans="1:3" x14ac:dyDescent="0.35">
      <c r="A70" s="407" t="s">
        <v>283</v>
      </c>
      <c r="B70" s="52">
        <f>6000-2000</f>
        <v>4000</v>
      </c>
    </row>
    <row r="71" spans="1:3" x14ac:dyDescent="0.35">
      <c r="A71" s="407" t="s">
        <v>363</v>
      </c>
      <c r="B71" s="48">
        <v>696</v>
      </c>
    </row>
    <row r="72" spans="1:3" x14ac:dyDescent="0.35">
      <c r="A72" s="328" t="str">
        <f>CONCATENATE("Sum ",A65)</f>
        <v>Sum FO1 Administrasjon og fellestjenester</v>
      </c>
      <c r="B72" s="330">
        <f>SUM(B66:B71)</f>
        <v>33446</v>
      </c>
      <c r="C72" s="329"/>
    </row>
    <row r="73" spans="1:3" x14ac:dyDescent="0.35">
      <c r="A73" s="38"/>
      <c r="B73" s="48"/>
    </row>
    <row r="74" spans="1:3" x14ac:dyDescent="0.35">
      <c r="A74" s="407"/>
      <c r="B74" s="48"/>
    </row>
    <row r="75" spans="1:3" x14ac:dyDescent="0.35">
      <c r="A75" s="39" t="s">
        <v>2</v>
      </c>
      <c r="B75" s="43"/>
    </row>
    <row r="76" spans="1:3" x14ac:dyDescent="0.35">
      <c r="A76" s="53" t="s">
        <v>432</v>
      </c>
      <c r="B76" s="326">
        <v>2000</v>
      </c>
    </row>
    <row r="77" spans="1:3" x14ac:dyDescent="0.35">
      <c r="A77" s="407" t="s">
        <v>214</v>
      </c>
      <c r="B77" s="326">
        <v>5600</v>
      </c>
    </row>
    <row r="78" spans="1:3" x14ac:dyDescent="0.35">
      <c r="A78" s="327" t="s">
        <v>251</v>
      </c>
      <c r="B78" s="326">
        <v>10000</v>
      </c>
    </row>
    <row r="79" spans="1:3" x14ac:dyDescent="0.35">
      <c r="A79" s="407" t="s">
        <v>216</v>
      </c>
      <c r="B79" s="326">
        <v>26400</v>
      </c>
    </row>
    <row r="80" spans="1:3" x14ac:dyDescent="0.35">
      <c r="A80" s="53" t="s">
        <v>215</v>
      </c>
      <c r="B80" s="326">
        <v>9300</v>
      </c>
    </row>
    <row r="81" spans="1:4" x14ac:dyDescent="0.35">
      <c r="A81" s="407" t="s">
        <v>433</v>
      </c>
      <c r="B81" s="326">
        <v>8000</v>
      </c>
    </row>
    <row r="82" spans="1:4" x14ac:dyDescent="0.35">
      <c r="A82" s="407" t="s">
        <v>434</v>
      </c>
      <c r="B82" s="52">
        <v>4000</v>
      </c>
    </row>
    <row r="83" spans="1:4" x14ac:dyDescent="0.35">
      <c r="A83" s="425" t="s">
        <v>469</v>
      </c>
      <c r="B83" s="52">
        <v>5000</v>
      </c>
      <c r="C83" s="424"/>
      <c r="D83" s="424"/>
    </row>
    <row r="84" spans="1:4" x14ac:dyDescent="0.35">
      <c r="A84" s="425" t="s">
        <v>470</v>
      </c>
      <c r="B84" s="52">
        <v>1000</v>
      </c>
      <c r="C84" s="424"/>
      <c r="D84" s="424"/>
    </row>
    <row r="85" spans="1:4" x14ac:dyDescent="0.35">
      <c r="A85" s="407" t="s">
        <v>435</v>
      </c>
      <c r="B85" s="326">
        <v>2000</v>
      </c>
    </row>
    <row r="86" spans="1:4" x14ac:dyDescent="0.35">
      <c r="A86" s="328" t="str">
        <f>CONCATENATE("Sum ",A75)</f>
        <v>Sum FO3 Helse og omsorg</v>
      </c>
      <c r="B86" s="320">
        <f>SUM(B76:B85)</f>
        <v>73300</v>
      </c>
    </row>
    <row r="87" spans="1:4" ht="16.5" thickBot="1" x14ac:dyDescent="0.4">
      <c r="A87" s="408" t="s">
        <v>453</v>
      </c>
      <c r="B87" s="409">
        <f>SUM(B72,B86)</f>
        <v>106746</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election activeCell="N1" sqref="N1"/>
    </sheetView>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64"/>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8" width="13.28515625" style="23" customWidth="1"/>
    <col min="19" max="19" width="15.85546875" style="23" customWidth="1"/>
    <col min="20" max="20" width="12.5703125" style="23" bestFit="1" customWidth="1"/>
    <col min="21" max="16384" width="11.42578125" style="23"/>
  </cols>
  <sheetData>
    <row r="1" spans="1:37" s="55" customFormat="1" ht="16.5" customHeight="1" x14ac:dyDescent="0.35">
      <c r="A1" s="24" t="s">
        <v>197</v>
      </c>
      <c r="B1" s="22"/>
      <c r="C1" s="22"/>
      <c r="D1" s="22"/>
      <c r="E1" s="22"/>
      <c r="F1" s="22"/>
      <c r="G1" s="22"/>
      <c r="H1" s="22"/>
      <c r="I1" s="22"/>
      <c r="J1" s="22"/>
      <c r="K1" s="22"/>
      <c r="L1" s="22"/>
      <c r="M1" s="22"/>
      <c r="N1" s="22"/>
      <c r="O1" s="22"/>
      <c r="P1" s="22"/>
      <c r="Q1" s="22"/>
      <c r="R1" s="22"/>
      <c r="S1" s="22"/>
    </row>
    <row r="2" spans="1:37" ht="54.75" customHeight="1" x14ac:dyDescent="0.35">
      <c r="A2" s="56"/>
      <c r="B2" s="56"/>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37" ht="16.5" customHeight="1" thickBot="1" x14ac:dyDescent="0.4">
      <c r="A3" s="22"/>
      <c r="B3" s="22"/>
      <c r="C3" s="22"/>
      <c r="D3" s="22"/>
      <c r="E3" s="22"/>
      <c r="F3" s="22"/>
      <c r="G3" s="22"/>
      <c r="H3" s="22"/>
      <c r="I3" s="22"/>
      <c r="J3" s="22"/>
      <c r="K3" s="22"/>
      <c r="L3" s="22"/>
      <c r="M3" s="22"/>
      <c r="N3" s="22"/>
      <c r="O3" s="22"/>
      <c r="P3" s="22"/>
      <c r="Q3" s="22"/>
      <c r="R3" s="22"/>
      <c r="S3" s="22"/>
    </row>
    <row r="4" spans="1:37" ht="16.5" customHeight="1" x14ac:dyDescent="0.35">
      <c r="A4" s="174" t="s">
        <v>136</v>
      </c>
      <c r="B4" s="175"/>
      <c r="C4" s="175"/>
      <c r="D4" s="176"/>
      <c r="E4" s="176"/>
      <c r="F4" s="176"/>
      <c r="G4" s="176"/>
      <c r="H4" s="176"/>
      <c r="I4" s="176"/>
      <c r="J4" s="176"/>
      <c r="K4" s="176"/>
      <c r="L4" s="176"/>
      <c r="M4" s="176"/>
      <c r="N4" s="176"/>
      <c r="O4" s="176"/>
      <c r="P4" s="176"/>
      <c r="Q4" s="176"/>
      <c r="R4" s="176"/>
      <c r="S4" s="176"/>
    </row>
    <row r="5" spans="1:37" ht="16.5" customHeight="1" x14ac:dyDescent="0.35">
      <c r="A5" s="57" t="str">
        <f>A13</f>
        <v>Kriteriefordelt</v>
      </c>
      <c r="B5" s="58"/>
      <c r="C5" s="58"/>
      <c r="D5" s="59">
        <f t="shared" ref="D5:S5" si="0">D13+D19+D25+D31+D37+D43+D49+D55</f>
        <v>1949563.0804587707</v>
      </c>
      <c r="E5" s="59">
        <f t="shared" si="0"/>
        <v>1701378.6839261733</v>
      </c>
      <c r="F5" s="59">
        <f t="shared" si="0"/>
        <v>1373835.1359863468</v>
      </c>
      <c r="G5" s="59">
        <f t="shared" si="0"/>
        <v>1044127.2076053482</v>
      </c>
      <c r="H5" s="59">
        <f t="shared" si="0"/>
        <v>1589208.4781664296</v>
      </c>
      <c r="I5" s="59">
        <f t="shared" si="0"/>
        <v>1145193.9066189406</v>
      </c>
      <c r="J5" s="59">
        <f t="shared" si="0"/>
        <v>1538788.3294240702</v>
      </c>
      <c r="K5" s="59">
        <f t="shared" si="0"/>
        <v>1646254.936502229</v>
      </c>
      <c r="L5" s="59">
        <f t="shared" si="0"/>
        <v>1253666.1270588904</v>
      </c>
      <c r="M5" s="59">
        <f t="shared" si="0"/>
        <v>1184707.3671147129</v>
      </c>
      <c r="N5" s="59">
        <f t="shared" si="0"/>
        <v>1428946.9980934921</v>
      </c>
      <c r="O5" s="59">
        <f t="shared" si="0"/>
        <v>2055138.6723295455</v>
      </c>
      <c r="P5" s="59">
        <f t="shared" si="0"/>
        <v>1899192.0815719189</v>
      </c>
      <c r="Q5" s="59">
        <f t="shared" si="0"/>
        <v>1742246.1243039991</v>
      </c>
      <c r="R5" s="59">
        <f t="shared" si="0"/>
        <v>1591017.4787833125</v>
      </c>
      <c r="S5" s="59">
        <f t="shared" si="0"/>
        <v>23143264.607944179</v>
      </c>
      <c r="V5" s="34"/>
      <c r="W5" s="34"/>
      <c r="X5" s="34"/>
      <c r="Y5" s="34"/>
      <c r="Z5" s="34"/>
      <c r="AA5" s="34"/>
      <c r="AB5" s="34"/>
      <c r="AC5" s="34"/>
      <c r="AD5" s="34"/>
      <c r="AE5" s="34"/>
      <c r="AF5" s="34"/>
      <c r="AG5" s="34"/>
      <c r="AH5" s="34"/>
      <c r="AI5" s="34"/>
      <c r="AJ5" s="34"/>
      <c r="AK5" s="34"/>
    </row>
    <row r="6" spans="1:37" ht="16.5" customHeight="1" x14ac:dyDescent="0.35">
      <c r="A6" s="57" t="str">
        <f>A14</f>
        <v>Særskilte tildelinger</v>
      </c>
      <c r="B6" s="58"/>
      <c r="C6" s="58"/>
      <c r="D6" s="59">
        <f>D14+D20+D26+D32+D38+D44+D50+D56+D63</f>
        <v>168192.76823818288</v>
      </c>
      <c r="E6" s="59">
        <f t="shared" ref="E6:S6" si="1">E14+E20+E26+E32+E38+E44+E50+E56+E63</f>
        <v>147039.67209613917</v>
      </c>
      <c r="F6" s="59">
        <f t="shared" si="1"/>
        <v>113668.19803353965</v>
      </c>
      <c r="G6" s="59">
        <f t="shared" si="1"/>
        <v>84817.185645088524</v>
      </c>
      <c r="H6" s="59">
        <f t="shared" si="1"/>
        <v>72623.276659360374</v>
      </c>
      <c r="I6" s="59">
        <f t="shared" si="1"/>
        <v>72361.795617136188</v>
      </c>
      <c r="J6" s="59">
        <f t="shared" si="1"/>
        <v>76582.081163822208</v>
      </c>
      <c r="K6" s="59">
        <f t="shared" si="1"/>
        <v>155350.09607809785</v>
      </c>
      <c r="L6" s="59">
        <f t="shared" si="1"/>
        <v>96736.985802790296</v>
      </c>
      <c r="M6" s="59">
        <f t="shared" si="1"/>
        <v>71485.102489810146</v>
      </c>
      <c r="N6" s="59">
        <f t="shared" si="1"/>
        <v>90441.828351229124</v>
      </c>
      <c r="O6" s="59">
        <f t="shared" si="1"/>
        <v>126770.88391791823</v>
      </c>
      <c r="P6" s="59">
        <f t="shared" si="1"/>
        <v>120220.08040968447</v>
      </c>
      <c r="Q6" s="59">
        <f t="shared" si="1"/>
        <v>112245.56927155773</v>
      </c>
      <c r="R6" s="59">
        <f t="shared" si="1"/>
        <v>97995.016960253881</v>
      </c>
      <c r="S6" s="59">
        <f t="shared" si="1"/>
        <v>1606530.5407346103</v>
      </c>
      <c r="V6" s="34"/>
      <c r="W6" s="34"/>
      <c r="X6" s="34"/>
      <c r="Y6" s="34"/>
      <c r="Z6" s="34"/>
      <c r="AA6" s="34"/>
      <c r="AB6" s="34"/>
      <c r="AC6" s="34"/>
      <c r="AD6" s="34"/>
      <c r="AE6" s="34"/>
      <c r="AF6" s="34"/>
      <c r="AG6" s="34"/>
      <c r="AH6" s="34"/>
      <c r="AI6" s="34"/>
      <c r="AJ6" s="34"/>
      <c r="AK6" s="34"/>
    </row>
    <row r="7" spans="1:37" ht="16.5" customHeight="1" x14ac:dyDescent="0.35">
      <c r="A7" s="57" t="str">
        <f>A15</f>
        <v>Kompensasjon for forventet lønns- og prisutvikling</v>
      </c>
      <c r="B7" s="58"/>
      <c r="C7" s="58"/>
      <c r="D7" s="59">
        <f t="shared" ref="D7:S7" si="2">D15+D21+D27+D33+D39+D45+D51+D57</f>
        <v>66259.422195721912</v>
      </c>
      <c r="E7" s="59">
        <f t="shared" si="2"/>
        <v>57973.621726749188</v>
      </c>
      <c r="F7" s="59">
        <f t="shared" si="2"/>
        <v>46989.738759205</v>
      </c>
      <c r="G7" s="59">
        <f t="shared" si="2"/>
        <v>35724.244615368429</v>
      </c>
      <c r="H7" s="59">
        <f t="shared" si="2"/>
        <v>54328.545640175238</v>
      </c>
      <c r="I7" s="59">
        <f t="shared" si="2"/>
        <v>39676.973406989026</v>
      </c>
      <c r="J7" s="59">
        <f t="shared" si="2"/>
        <v>53417.901149914462</v>
      </c>
      <c r="K7" s="59">
        <f t="shared" si="2"/>
        <v>57232.536718794494</v>
      </c>
      <c r="L7" s="59">
        <f t="shared" si="2"/>
        <v>42804.928995292408</v>
      </c>
      <c r="M7" s="59">
        <f t="shared" si="2"/>
        <v>40151.283554157308</v>
      </c>
      <c r="N7" s="59">
        <f t="shared" si="2"/>
        <v>48324.613078798175</v>
      </c>
      <c r="O7" s="59">
        <f t="shared" si="2"/>
        <v>69934.051274245154</v>
      </c>
      <c r="P7" s="59">
        <f t="shared" si="2"/>
        <v>65231.985633169206</v>
      </c>
      <c r="Q7" s="59">
        <f t="shared" si="2"/>
        <v>60255.39100384037</v>
      </c>
      <c r="R7" s="59">
        <f t="shared" si="2"/>
        <v>53972.762247579776</v>
      </c>
      <c r="S7" s="59">
        <f t="shared" si="2"/>
        <v>792278.00000000023</v>
      </c>
      <c r="V7" s="34"/>
      <c r="W7" s="34"/>
      <c r="X7" s="34"/>
      <c r="Y7" s="34"/>
      <c r="Z7" s="34"/>
      <c r="AA7" s="34"/>
      <c r="AB7" s="34"/>
      <c r="AC7" s="34"/>
      <c r="AD7" s="34"/>
      <c r="AE7" s="34"/>
      <c r="AF7" s="34"/>
      <c r="AG7" s="34"/>
      <c r="AH7" s="34"/>
      <c r="AI7" s="34"/>
      <c r="AJ7" s="34"/>
      <c r="AK7" s="34"/>
    </row>
    <row r="8" spans="1:37" ht="16.5" customHeight="1" thickBot="1" x14ac:dyDescent="0.4">
      <c r="A8" s="177" t="s">
        <v>196</v>
      </c>
      <c r="B8" s="178"/>
      <c r="C8" s="178"/>
      <c r="D8" s="178">
        <f>SUM(D5:D7)</f>
        <v>2184015.2708926755</v>
      </c>
      <c r="E8" s="178">
        <f t="shared" ref="E8:S8" si="3">SUM(E5:E7)</f>
        <v>1906391.9777490615</v>
      </c>
      <c r="F8" s="178">
        <f t="shared" si="3"/>
        <v>1534493.0727790913</v>
      </c>
      <c r="G8" s="178">
        <f t="shared" si="3"/>
        <v>1164668.6378658051</v>
      </c>
      <c r="H8" s="178">
        <f t="shared" si="3"/>
        <v>1716160.3004659652</v>
      </c>
      <c r="I8" s="178">
        <f t="shared" si="3"/>
        <v>1257232.6756430659</v>
      </c>
      <c r="J8" s="178">
        <f t="shared" si="3"/>
        <v>1668788.3117378068</v>
      </c>
      <c r="K8" s="178">
        <f t="shared" si="3"/>
        <v>1858837.5692991214</v>
      </c>
      <c r="L8" s="178">
        <f t="shared" si="3"/>
        <v>1393208.0418569732</v>
      </c>
      <c r="M8" s="178">
        <f t="shared" si="3"/>
        <v>1296343.7531586804</v>
      </c>
      <c r="N8" s="178">
        <f t="shared" si="3"/>
        <v>1567713.4395235195</v>
      </c>
      <c r="O8" s="178">
        <f t="shared" si="3"/>
        <v>2251843.6075217091</v>
      </c>
      <c r="P8" s="178">
        <f t="shared" si="3"/>
        <v>2084644.1476147727</v>
      </c>
      <c r="Q8" s="178">
        <f t="shared" si="3"/>
        <v>1914747.0845793972</v>
      </c>
      <c r="R8" s="178">
        <f t="shared" si="3"/>
        <v>1742985.2579911463</v>
      </c>
      <c r="S8" s="178">
        <f t="shared" si="3"/>
        <v>25542073.148678791</v>
      </c>
      <c r="T8" s="34"/>
      <c r="V8" s="34"/>
      <c r="W8" s="34"/>
      <c r="X8" s="34"/>
      <c r="Y8" s="34"/>
      <c r="Z8" s="34"/>
      <c r="AA8" s="34"/>
      <c r="AB8" s="34"/>
      <c r="AC8" s="34"/>
      <c r="AD8" s="34"/>
      <c r="AE8" s="34"/>
      <c r="AF8" s="34"/>
      <c r="AG8" s="34"/>
      <c r="AH8" s="34"/>
      <c r="AI8" s="34"/>
      <c r="AJ8" s="34"/>
      <c r="AK8" s="34"/>
    </row>
    <row r="9" spans="1:37" ht="16.5" customHeight="1" x14ac:dyDescent="0.35">
      <c r="A9" s="60"/>
      <c r="B9" s="61"/>
      <c r="C9" s="61"/>
      <c r="D9" s="63"/>
      <c r="E9" s="63"/>
      <c r="F9" s="63"/>
      <c r="G9" s="63"/>
      <c r="H9" s="63"/>
      <c r="I9" s="63"/>
      <c r="J9" s="63"/>
      <c r="K9" s="63"/>
      <c r="L9" s="63"/>
      <c r="M9" s="63"/>
      <c r="N9" s="63"/>
      <c r="O9" s="63"/>
      <c r="P9" s="63"/>
      <c r="Q9" s="63"/>
      <c r="R9" s="63"/>
      <c r="S9" s="63"/>
      <c r="T9" s="34"/>
      <c r="V9" s="34"/>
      <c r="W9" s="34"/>
      <c r="X9" s="34"/>
      <c r="Y9" s="34"/>
      <c r="Z9" s="34"/>
      <c r="AA9" s="34"/>
      <c r="AB9" s="34"/>
      <c r="AC9" s="34"/>
      <c r="AD9" s="34"/>
      <c r="AE9" s="34"/>
      <c r="AF9" s="34"/>
      <c r="AG9" s="34"/>
      <c r="AH9" s="34"/>
      <c r="AI9" s="34"/>
      <c r="AJ9" s="34"/>
      <c r="AK9" s="34"/>
    </row>
    <row r="10" spans="1:37" ht="16.5" customHeight="1" thickBot="1" x14ac:dyDescent="0.4">
      <c r="A10" s="177" t="s">
        <v>206</v>
      </c>
      <c r="B10" s="178"/>
      <c r="C10" s="178"/>
      <c r="D10" s="178">
        <f>ROUND(D8,0)</f>
        <v>2184015</v>
      </c>
      <c r="E10" s="178">
        <f t="shared" ref="E10:R10" si="4">ROUND(E8,0)</f>
        <v>1906392</v>
      </c>
      <c r="F10" s="178">
        <f t="shared" si="4"/>
        <v>1534493</v>
      </c>
      <c r="G10" s="178">
        <f t="shared" si="4"/>
        <v>1164669</v>
      </c>
      <c r="H10" s="178">
        <f t="shared" si="4"/>
        <v>1716160</v>
      </c>
      <c r="I10" s="178">
        <f>ROUND(I8,0)</f>
        <v>1257233</v>
      </c>
      <c r="J10" s="178">
        <f>ROUND(J8,0)</f>
        <v>1668788</v>
      </c>
      <c r="K10" s="178">
        <f t="shared" si="4"/>
        <v>1858838</v>
      </c>
      <c r="L10" s="178">
        <f t="shared" si="4"/>
        <v>1393208</v>
      </c>
      <c r="M10" s="178">
        <f t="shared" si="4"/>
        <v>1296344</v>
      </c>
      <c r="N10" s="178">
        <f t="shared" si="4"/>
        <v>1567713</v>
      </c>
      <c r="O10" s="178">
        <f t="shared" si="4"/>
        <v>2251844</v>
      </c>
      <c r="P10" s="178">
        <f t="shared" si="4"/>
        <v>2084644</v>
      </c>
      <c r="Q10" s="178">
        <f t="shared" si="4"/>
        <v>1914747</v>
      </c>
      <c r="R10" s="178">
        <f t="shared" si="4"/>
        <v>1742985</v>
      </c>
      <c r="S10" s="178">
        <f>SUM(D10:R10)</f>
        <v>25542073</v>
      </c>
      <c r="T10" s="34"/>
      <c r="U10" s="34"/>
      <c r="V10" s="34"/>
      <c r="W10" s="34"/>
      <c r="X10" s="34"/>
      <c r="Y10" s="34"/>
      <c r="Z10" s="34"/>
      <c r="AA10" s="34"/>
      <c r="AB10" s="34"/>
      <c r="AC10" s="34"/>
      <c r="AD10" s="34"/>
      <c r="AE10" s="34"/>
      <c r="AF10" s="34"/>
      <c r="AG10" s="34"/>
      <c r="AH10" s="34"/>
      <c r="AI10" s="34"/>
      <c r="AJ10" s="34"/>
      <c r="AK10" s="34"/>
    </row>
    <row r="11" spans="1:37" ht="16.5" customHeight="1" thickBot="1" x14ac:dyDescent="0.4">
      <c r="A11" s="62"/>
      <c r="B11" s="62"/>
      <c r="C11" s="62"/>
      <c r="D11" s="62"/>
      <c r="E11" s="62"/>
      <c r="F11" s="62"/>
      <c r="G11" s="62"/>
      <c r="H11" s="62"/>
      <c r="I11" s="62"/>
      <c r="J11" s="62"/>
      <c r="K11" s="62"/>
      <c r="L11" s="62"/>
      <c r="M11" s="62"/>
      <c r="N11" s="62"/>
      <c r="O11" s="62"/>
      <c r="P11" s="62"/>
      <c r="Q11" s="62"/>
      <c r="R11" s="62"/>
      <c r="S11" s="62"/>
      <c r="T11" s="34"/>
      <c r="V11" s="34"/>
      <c r="W11" s="34"/>
      <c r="X11" s="34"/>
      <c r="Y11" s="34"/>
      <c r="Z11" s="34"/>
      <c r="AA11" s="34"/>
      <c r="AB11" s="34"/>
      <c r="AC11" s="34"/>
      <c r="AD11" s="34"/>
      <c r="AE11" s="34"/>
      <c r="AF11" s="34"/>
      <c r="AG11" s="34"/>
      <c r="AH11" s="34"/>
      <c r="AI11" s="34"/>
      <c r="AJ11" s="34"/>
      <c r="AK11" s="34"/>
    </row>
    <row r="12" spans="1:37" ht="16.5" customHeight="1" x14ac:dyDescent="0.35">
      <c r="A12" s="179" t="str">
        <f>'Tabell 1.1'!A5</f>
        <v>FO1 Administrasjon og fellestjenester</v>
      </c>
      <c r="B12" s="180"/>
      <c r="C12" s="180"/>
      <c r="D12" s="181"/>
      <c r="E12" s="181"/>
      <c r="F12" s="181"/>
      <c r="G12" s="181"/>
      <c r="H12" s="181"/>
      <c r="I12" s="181"/>
      <c r="J12" s="181"/>
      <c r="K12" s="181"/>
      <c r="L12" s="181"/>
      <c r="M12" s="181"/>
      <c r="N12" s="181"/>
      <c r="O12" s="181"/>
      <c r="P12" s="181"/>
      <c r="Q12" s="181"/>
      <c r="R12" s="181"/>
      <c r="S12" s="181"/>
      <c r="T12" s="34"/>
      <c r="V12" s="34"/>
      <c r="W12" s="34"/>
      <c r="X12" s="34"/>
      <c r="Y12" s="34"/>
      <c r="Z12" s="34"/>
      <c r="AA12" s="34"/>
      <c r="AB12" s="34"/>
      <c r="AC12" s="34"/>
      <c r="AD12" s="34"/>
      <c r="AE12" s="34"/>
      <c r="AF12" s="34"/>
      <c r="AG12" s="34"/>
      <c r="AH12" s="34"/>
      <c r="AI12" s="34"/>
      <c r="AJ12" s="34"/>
      <c r="AK12" s="34"/>
    </row>
    <row r="13" spans="1:37" ht="16.5" customHeight="1" x14ac:dyDescent="0.35">
      <c r="A13" s="57" t="s">
        <v>187</v>
      </c>
      <c r="B13" s="58"/>
      <c r="C13" s="58"/>
      <c r="D13" s="59">
        <f>'Tabell 1.1'!$B$5*'Tabell 3.1'!D7/100</f>
        <v>12828.56914322601</v>
      </c>
      <c r="E13" s="59">
        <f>'Tabell 1.1'!$B$5*'Tabell 3.1'!E7/100</f>
        <v>13250.95758540731</v>
      </c>
      <c r="F13" s="59">
        <f>'Tabell 1.1'!$B$5*'Tabell 3.1'!F7/100</f>
        <v>11100.385965670283</v>
      </c>
      <c r="G13" s="59">
        <f>'Tabell 1.1'!$B$5*'Tabell 3.1'!G7/100</f>
        <v>10444.168883161694</v>
      </c>
      <c r="H13" s="59">
        <f>'Tabell 1.1'!$B$5*'Tabell 3.1'!H7/100</f>
        <v>12721.131099916103</v>
      </c>
      <c r="I13" s="59">
        <f>'Tabell 1.1'!$B$5*'Tabell 3.1'!I7/100</f>
        <v>9796.8848514451638</v>
      </c>
      <c r="J13" s="59">
        <f>'Tabell 1.1'!$B$5*'Tabell 3.1'!J7/100</f>
        <v>11779.65997657459</v>
      </c>
      <c r="K13" s="59">
        <f>'Tabell 1.1'!$B$5*'Tabell 3.1'!K7/100</f>
        <v>12050.427989096068</v>
      </c>
      <c r="L13" s="59">
        <f>'Tabell 1.1'!$B$5*'Tabell 3.1'!L7/100</f>
        <v>9704.1742702519005</v>
      </c>
      <c r="M13" s="59">
        <f>'Tabell 1.1'!$B$5*'Tabell 3.1'!M7/100</f>
        <v>8898.147511622421</v>
      </c>
      <c r="N13" s="59">
        <f>'Tabell 1.1'!$B$5*'Tabell 3.1'!N7/100</f>
        <v>9604.8242594158874</v>
      </c>
      <c r="O13" s="59">
        <f>'Tabell 1.1'!$B$5*'Tabell 3.1'!O7/100</f>
        <v>11578.424899948061</v>
      </c>
      <c r="P13" s="59">
        <f>'Tabell 1.1'!$B$5*'Tabell 3.1'!P7/100</f>
        <v>11736.08117473765</v>
      </c>
      <c r="Q13" s="59">
        <f>'Tabell 1.1'!$B$5*'Tabell 3.1'!Q7/100</f>
        <v>11951.319412065246</v>
      </c>
      <c r="R13" s="59">
        <f>'Tabell 1.1'!$B$5*'Tabell 3.1'!R7/100</f>
        <v>10317.05398472874</v>
      </c>
      <c r="S13" s="59">
        <f>SUM(D13:R13)</f>
        <v>167762.21100726709</v>
      </c>
      <c r="T13" s="34"/>
      <c r="V13" s="34"/>
      <c r="W13" s="34"/>
      <c r="X13" s="34"/>
      <c r="Y13" s="34"/>
      <c r="Z13" s="34"/>
      <c r="AA13" s="34"/>
      <c r="AB13" s="34"/>
      <c r="AC13" s="34"/>
      <c r="AD13" s="34"/>
      <c r="AE13" s="34"/>
      <c r="AF13" s="34"/>
      <c r="AG13" s="34"/>
      <c r="AH13" s="34"/>
      <c r="AI13" s="34"/>
      <c r="AJ13" s="34"/>
      <c r="AK13" s="34"/>
    </row>
    <row r="14" spans="1:37" ht="16.5" customHeight="1" x14ac:dyDescent="0.35">
      <c r="A14" s="57" t="s">
        <v>188</v>
      </c>
      <c r="B14" s="58"/>
      <c r="C14" s="58"/>
      <c r="D14" s="59">
        <f>'Tabell 2.3'!D13</f>
        <v>2593.2380436544186</v>
      </c>
      <c r="E14" s="59">
        <f>'Tabell 2.3'!E13</f>
        <v>2542.4199438337064</v>
      </c>
      <c r="F14" s="59">
        <f>'Tabell 2.3'!F13</f>
        <v>2069.1220438367845</v>
      </c>
      <c r="G14" s="59">
        <f>'Tabell 2.3'!G13</f>
        <v>1806.9780215030285</v>
      </c>
      <c r="H14" s="59">
        <f>'Tabell 2.3'!H13</f>
        <v>480.91955401092525</v>
      </c>
      <c r="I14" s="59">
        <f>'Tabell 2.3'!I13</f>
        <v>115.22800281341139</v>
      </c>
      <c r="J14" s="59">
        <f>'Tabell 2.3'!J13</f>
        <v>370.07336306851886</v>
      </c>
      <c r="K14" s="59">
        <f>'Tabell 2.3'!K13</f>
        <v>338.69208496704982</v>
      </c>
      <c r="L14" s="59">
        <f>'Tabell 2.3'!L13</f>
        <v>202.76980669469225</v>
      </c>
      <c r="M14" s="59">
        <f>'Tabell 2.3'!M13</f>
        <v>2392.5013174841361</v>
      </c>
      <c r="N14" s="59">
        <f>'Tabell 2.3'!N13</f>
        <v>167.34600196782554</v>
      </c>
      <c r="O14" s="59">
        <f>'Tabell 2.3'!O13</f>
        <v>133.63790426335765</v>
      </c>
      <c r="P14" s="59">
        <f>'Tabell 2.3'!P13</f>
        <v>162.42754538045025</v>
      </c>
      <c r="Q14" s="59">
        <f>'Tabell 2.3'!Q13</f>
        <v>173.57737956209155</v>
      </c>
      <c r="R14" s="59">
        <f>'Tabell 2.3'!R13</f>
        <v>-40.144165753233708</v>
      </c>
      <c r="S14" s="59">
        <f t="shared" ref="S14:S15" si="5">SUM(D14:R14)</f>
        <v>13508.786847287161</v>
      </c>
      <c r="T14" s="34"/>
      <c r="V14" s="34"/>
      <c r="W14" s="34"/>
      <c r="X14" s="34"/>
      <c r="Y14" s="34"/>
      <c r="Z14" s="34"/>
      <c r="AA14" s="34"/>
      <c r="AB14" s="34"/>
      <c r="AC14" s="34"/>
      <c r="AD14" s="34"/>
      <c r="AE14" s="34"/>
      <c r="AF14" s="34"/>
      <c r="AG14" s="34"/>
      <c r="AH14" s="34"/>
      <c r="AI14" s="34"/>
      <c r="AJ14" s="34"/>
      <c r="AK14" s="34"/>
    </row>
    <row r="15" spans="1:37" ht="16.5" customHeight="1" x14ac:dyDescent="0.35">
      <c r="A15" s="57" t="s">
        <v>163</v>
      </c>
      <c r="B15" s="58"/>
      <c r="C15" s="58"/>
      <c r="D15" s="59">
        <f>'Tabell 2.2'!D37</f>
        <v>451.99823857173624</v>
      </c>
      <c r="E15" s="59">
        <f>'Tabell 2.2'!E37</f>
        <v>466.8805555103965</v>
      </c>
      <c r="F15" s="59">
        <f>'Tabell 2.2'!F37</f>
        <v>391.10791296617441</v>
      </c>
      <c r="G15" s="59">
        <f>'Tabell 2.2'!G37</f>
        <v>367.98694272366009</v>
      </c>
      <c r="H15" s="59">
        <f>'Tabell 2.2'!H37</f>
        <v>448.21279642386321</v>
      </c>
      <c r="I15" s="59">
        <f>'Tabell 2.2'!I37</f>
        <v>345.18071710917121</v>
      </c>
      <c r="J15" s="59">
        <f>'Tabell 2.2'!J37</f>
        <v>415.04126461345697</v>
      </c>
      <c r="K15" s="59">
        <f>'Tabell 2.2'!K37</f>
        <v>424.58142948725367</v>
      </c>
      <c r="L15" s="59">
        <f>'Tabell 2.2'!L37</f>
        <v>341.91417826696176</v>
      </c>
      <c r="M15" s="59">
        <f>'Tabell 2.2'!M37</f>
        <v>313.51485554634587</v>
      </c>
      <c r="N15" s="59">
        <f>'Tabell 2.2'!N37</f>
        <v>338.41370760662522</v>
      </c>
      <c r="O15" s="59">
        <f>'Tabell 2.2'!O37</f>
        <v>407.9510038713172</v>
      </c>
      <c r="P15" s="59">
        <f>'Tabell 2.2'!P37</f>
        <v>413.50582122538702</v>
      </c>
      <c r="Q15" s="59">
        <f>'Tabell 2.2'!Q37</f>
        <v>421.08946543848549</v>
      </c>
      <c r="R15" s="59">
        <f>'Tabell 2.2'!R37</f>
        <v>363.50821173297447</v>
      </c>
      <c r="S15" s="59">
        <f t="shared" si="5"/>
        <v>5910.8871010938101</v>
      </c>
      <c r="V15" s="34"/>
      <c r="W15" s="34"/>
      <c r="X15" s="34"/>
      <c r="Y15" s="34"/>
      <c r="Z15" s="34"/>
      <c r="AA15" s="34"/>
      <c r="AB15" s="34"/>
      <c r="AC15" s="34"/>
      <c r="AD15" s="34"/>
      <c r="AE15" s="34"/>
      <c r="AF15" s="34"/>
      <c r="AG15" s="34"/>
      <c r="AH15" s="34"/>
      <c r="AI15" s="34"/>
      <c r="AJ15" s="34"/>
      <c r="AK15" s="34"/>
    </row>
    <row r="16" spans="1:37" ht="16.5" customHeight="1" thickBot="1" x14ac:dyDescent="0.4">
      <c r="A16" s="182" t="s">
        <v>196</v>
      </c>
      <c r="B16" s="183"/>
      <c r="C16" s="183"/>
      <c r="D16" s="184">
        <f>SUM(D13:D15)</f>
        <v>15873.805425452165</v>
      </c>
      <c r="E16" s="184">
        <f>SUM(E13:E15)</f>
        <v>16260.258084751415</v>
      </c>
      <c r="F16" s="184">
        <f t="shared" ref="F16:S16" si="6">SUM(F13:F15)</f>
        <v>13560.61592247324</v>
      </c>
      <c r="G16" s="184">
        <f t="shared" si="6"/>
        <v>12619.133847388382</v>
      </c>
      <c r="H16" s="184">
        <f t="shared" si="6"/>
        <v>13650.263450350891</v>
      </c>
      <c r="I16" s="184">
        <f t="shared" si="6"/>
        <v>10257.293571367747</v>
      </c>
      <c r="J16" s="184">
        <f t="shared" si="6"/>
        <v>12564.774604256567</v>
      </c>
      <c r="K16" s="184">
        <f t="shared" si="6"/>
        <v>12813.701503550372</v>
      </c>
      <c r="L16" s="184">
        <f t="shared" si="6"/>
        <v>10248.858255213554</v>
      </c>
      <c r="M16" s="184">
        <f t="shared" si="6"/>
        <v>11604.163684652904</v>
      </c>
      <c r="N16" s="184">
        <f t="shared" si="6"/>
        <v>10110.583968990339</v>
      </c>
      <c r="O16" s="184">
        <f t="shared" si="6"/>
        <v>12120.013808082736</v>
      </c>
      <c r="P16" s="184">
        <f t="shared" si="6"/>
        <v>12312.014541343486</v>
      </c>
      <c r="Q16" s="184">
        <f t="shared" si="6"/>
        <v>12545.986257065822</v>
      </c>
      <c r="R16" s="184">
        <f t="shared" si="6"/>
        <v>10640.418030708481</v>
      </c>
      <c r="S16" s="184">
        <f t="shared" si="6"/>
        <v>187181.88495564804</v>
      </c>
      <c r="V16" s="34"/>
      <c r="W16" s="34"/>
      <c r="X16" s="34"/>
      <c r="Y16" s="34"/>
      <c r="Z16" s="34"/>
      <c r="AA16" s="34"/>
      <c r="AB16" s="34"/>
      <c r="AC16" s="34"/>
      <c r="AD16" s="34"/>
      <c r="AE16" s="34"/>
      <c r="AF16" s="34"/>
      <c r="AG16" s="34"/>
      <c r="AH16" s="34"/>
      <c r="AI16" s="34"/>
      <c r="AJ16" s="34"/>
      <c r="AK16" s="34"/>
    </row>
    <row r="17" spans="1:37" ht="16.5" customHeight="1" thickBot="1" x14ac:dyDescent="0.4">
      <c r="A17" s="63"/>
      <c r="B17" s="63"/>
      <c r="C17" s="63"/>
      <c r="D17" s="63"/>
      <c r="E17" s="63"/>
      <c r="F17" s="63"/>
      <c r="G17" s="63"/>
      <c r="H17" s="63"/>
      <c r="I17" s="63"/>
      <c r="J17" s="63"/>
      <c r="K17" s="63"/>
      <c r="L17" s="63"/>
      <c r="M17" s="63"/>
      <c r="N17" s="63"/>
      <c r="O17" s="63"/>
      <c r="P17" s="63"/>
      <c r="Q17" s="63"/>
      <c r="R17" s="63"/>
      <c r="S17" s="63"/>
      <c r="V17" s="34"/>
      <c r="W17" s="34"/>
      <c r="X17" s="34"/>
      <c r="Y17" s="34"/>
      <c r="Z17" s="34"/>
      <c r="AA17" s="34"/>
      <c r="AB17" s="34"/>
      <c r="AC17" s="34"/>
      <c r="AD17" s="34"/>
      <c r="AE17" s="34"/>
      <c r="AF17" s="34"/>
      <c r="AG17" s="34"/>
      <c r="AH17" s="34"/>
      <c r="AI17" s="34"/>
      <c r="AJ17" s="34"/>
      <c r="AK17" s="34"/>
    </row>
    <row r="18" spans="1:37" ht="16.5" customHeight="1" x14ac:dyDescent="0.35">
      <c r="A18" s="185" t="str">
        <f>'Tabell 1.1'!A6</f>
        <v>FO2A Barnehager</v>
      </c>
      <c r="B18" s="185"/>
      <c r="C18" s="186"/>
      <c r="D18" s="187"/>
      <c r="E18" s="187"/>
      <c r="F18" s="187"/>
      <c r="G18" s="187"/>
      <c r="H18" s="187"/>
      <c r="I18" s="187"/>
      <c r="J18" s="187"/>
      <c r="K18" s="187"/>
      <c r="L18" s="187"/>
      <c r="M18" s="187"/>
      <c r="N18" s="187"/>
      <c r="O18" s="187"/>
      <c r="P18" s="187"/>
      <c r="Q18" s="187"/>
      <c r="R18" s="187"/>
      <c r="S18" s="187"/>
      <c r="V18" s="34"/>
      <c r="W18" s="34"/>
      <c r="X18" s="34"/>
      <c r="Y18" s="34"/>
      <c r="Z18" s="34"/>
      <c r="AA18" s="34"/>
      <c r="AB18" s="34"/>
      <c r="AC18" s="34"/>
      <c r="AD18" s="34"/>
      <c r="AE18" s="34"/>
      <c r="AF18" s="34"/>
      <c r="AG18" s="34"/>
      <c r="AH18" s="34"/>
      <c r="AI18" s="34"/>
      <c r="AJ18" s="34"/>
      <c r="AK18" s="34"/>
    </row>
    <row r="19" spans="1:37" ht="16.5" customHeight="1" x14ac:dyDescent="0.35">
      <c r="A19" s="57" t="str">
        <f>A13</f>
        <v>Kriteriefordelt</v>
      </c>
      <c r="B19" s="58"/>
      <c r="C19" s="58"/>
      <c r="D19" s="59">
        <f>'Tabell 1.1'!$B$6*'Tabell 3.1'!D21/100</f>
        <v>512579.85426305921</v>
      </c>
      <c r="E19" s="59">
        <f>'Tabell 1.1'!$B$6*'Tabell 3.1'!E21/100</f>
        <v>494698.85836641339</v>
      </c>
      <c r="F19" s="59">
        <f>'Tabell 1.1'!$B$6*'Tabell 3.1'!F21/100</f>
        <v>406014.92537457345</v>
      </c>
      <c r="G19" s="59">
        <f>'Tabell 1.1'!$B$6*'Tabell 3.1'!G21/100</f>
        <v>318403.3457283043</v>
      </c>
      <c r="H19" s="59">
        <f>'Tabell 1.1'!$B$6*'Tabell 3.1'!H21/100</f>
        <v>376283.30366576801</v>
      </c>
      <c r="I19" s="59">
        <f>'Tabell 1.1'!$B$6*'Tabell 3.1'!I21/100</f>
        <v>332187.71399148175</v>
      </c>
      <c r="J19" s="59">
        <f>'Tabell 1.1'!$B$6*'Tabell 3.1'!J21/100</f>
        <v>471897.20382525702</v>
      </c>
      <c r="K19" s="59">
        <f>'Tabell 1.1'!$B$6*'Tabell 3.1'!K21/100</f>
        <v>562814.03819380898</v>
      </c>
      <c r="L19" s="59">
        <f>'Tabell 1.1'!$B$6*'Tabell 3.1'!L21/100</f>
        <v>305831.94169992657</v>
      </c>
      <c r="M19" s="59">
        <f>'Tabell 1.1'!$B$6*'Tabell 3.1'!M21/100</f>
        <v>190995.13893597948</v>
      </c>
      <c r="N19" s="59">
        <f>'Tabell 1.1'!$B$6*'Tabell 3.1'!N21/100</f>
        <v>219579.88428924445</v>
      </c>
      <c r="O19" s="59">
        <f>'Tabell 1.1'!$B$6*'Tabell 3.1'!O21/100</f>
        <v>401141.43499490549</v>
      </c>
      <c r="P19" s="59">
        <f>'Tabell 1.1'!$B$6*'Tabell 3.1'!P21/100</f>
        <v>432222.55332007416</v>
      </c>
      <c r="Q19" s="59">
        <f>'Tabell 1.1'!$B$6*'Tabell 3.1'!Q21/100</f>
        <v>479744.5322427901</v>
      </c>
      <c r="R19" s="59">
        <f>'Tabell 1.1'!$B$6*'Tabell 3.1'!R21/100</f>
        <v>313010.17475037894</v>
      </c>
      <c r="S19" s="59">
        <f>SUM(D19:R19)</f>
        <v>5817404.9036419662</v>
      </c>
      <c r="V19" s="34"/>
      <c r="W19" s="34"/>
      <c r="X19" s="34"/>
      <c r="Y19" s="34"/>
      <c r="Z19" s="34"/>
      <c r="AA19" s="34"/>
      <c r="AB19" s="34"/>
      <c r="AC19" s="34"/>
      <c r="AD19" s="34"/>
      <c r="AE19" s="34"/>
      <c r="AF19" s="34"/>
      <c r="AG19" s="34"/>
      <c r="AH19" s="34"/>
      <c r="AI19" s="34"/>
      <c r="AJ19" s="34"/>
      <c r="AK19" s="34"/>
    </row>
    <row r="20" spans="1:37" ht="16.5" customHeight="1" x14ac:dyDescent="0.35">
      <c r="A20" s="57" t="str">
        <f>A14</f>
        <v>Særskilte tildelinger</v>
      </c>
      <c r="B20" s="58"/>
      <c r="C20" s="58"/>
      <c r="D20" s="59">
        <f>'Tabell 2.3'!D26</f>
        <v>112294.94110449811</v>
      </c>
      <c r="E20" s="59">
        <f>'Tabell 2.3'!E26</f>
        <v>102067.35867159712</v>
      </c>
      <c r="F20" s="59">
        <f>'Tabell 2.3'!F26</f>
        <v>89530.286724993275</v>
      </c>
      <c r="G20" s="59">
        <f>'Tabell 2.3'!G26</f>
        <v>45128.97379037764</v>
      </c>
      <c r="H20" s="59">
        <f>'Tabell 2.3'!H26</f>
        <v>47102.973275296667</v>
      </c>
      <c r="I20" s="59">
        <f>'Tabell 2.3'!I26</f>
        <v>59611.211841823373</v>
      </c>
      <c r="J20" s="59">
        <f>'Tabell 2.3'!J26</f>
        <v>76278.720216641916</v>
      </c>
      <c r="K20" s="59">
        <f>'Tabell 2.3'!K26</f>
        <v>134779.23112341124</v>
      </c>
      <c r="L20" s="59">
        <f>'Tabell 2.3'!L26</f>
        <v>74707.149498150626</v>
      </c>
      <c r="M20" s="59">
        <f>'Tabell 2.3'!M26</f>
        <v>51230.16682255557</v>
      </c>
      <c r="N20" s="59">
        <f>'Tabell 2.3'!N26</f>
        <v>61151.496979094722</v>
      </c>
      <c r="O20" s="59">
        <f>'Tabell 2.3'!O26</f>
        <v>89422.016285543723</v>
      </c>
      <c r="P20" s="59">
        <f>'Tabell 2.3'!P26</f>
        <v>90401.123877649297</v>
      </c>
      <c r="Q20" s="59">
        <f>'Tabell 2.3'!Q26</f>
        <v>94177.770205101275</v>
      </c>
      <c r="R20" s="59">
        <f>'Tabell 2.3'!R26</f>
        <v>63057.254027472452</v>
      </c>
      <c r="S20" s="59">
        <f t="shared" ref="S20:S21" si="7">SUM(D20:R20)</f>
        <v>1190940.6744442068</v>
      </c>
      <c r="V20" s="34"/>
      <c r="W20" s="34"/>
      <c r="X20" s="34"/>
      <c r="Y20" s="34"/>
      <c r="Z20" s="34"/>
      <c r="AA20" s="34"/>
      <c r="AB20" s="34"/>
      <c r="AC20" s="34"/>
      <c r="AD20" s="34"/>
      <c r="AE20" s="34"/>
      <c r="AF20" s="34"/>
      <c r="AG20" s="34"/>
      <c r="AH20" s="34"/>
      <c r="AI20" s="34"/>
      <c r="AJ20" s="34"/>
      <c r="AK20" s="34"/>
    </row>
    <row r="21" spans="1:37" ht="16.5" customHeight="1" x14ac:dyDescent="0.35">
      <c r="A21" s="57" t="str">
        <f>A15</f>
        <v>Kompensasjon for forventet lønns- og prisutvikling</v>
      </c>
      <c r="B21" s="58"/>
      <c r="C21" s="58"/>
      <c r="D21" s="59">
        <f>'Tabell 2.2'!D52</f>
        <v>18952.324363914064</v>
      </c>
      <c r="E21" s="59">
        <f>'Tabell 2.2'!E52</f>
        <v>18291.185555268788</v>
      </c>
      <c r="F21" s="59">
        <f>'Tabell 2.2'!F52</f>
        <v>15012.151761899317</v>
      </c>
      <c r="G21" s="59">
        <f>'Tabell 2.2'!G52</f>
        <v>11772.767572916277</v>
      </c>
      <c r="H21" s="59">
        <f>'Tabell 2.2'!H52</f>
        <v>13912.843363794991</v>
      </c>
      <c r="I21" s="59">
        <f>'Tabell 2.2'!I52</f>
        <v>12282.436098322873</v>
      </c>
      <c r="J21" s="59">
        <f>'Tabell 2.2'!J52</f>
        <v>17448.108424351874</v>
      </c>
      <c r="K21" s="59">
        <f>'Tabell 2.2'!K52</f>
        <v>20809.702370665553</v>
      </c>
      <c r="L21" s="59">
        <f>'Tabell 2.2'!L52</f>
        <v>11307.947652909519</v>
      </c>
      <c r="M21" s="59">
        <f>'Tabell 2.2'!M52</f>
        <v>7061.9276097960155</v>
      </c>
      <c r="N21" s="59">
        <f>'Tabell 2.2'!N52</f>
        <v>8118.8309611261966</v>
      </c>
      <c r="O21" s="59">
        <f>'Tabell 2.2'!O52</f>
        <v>14831.957457164743</v>
      </c>
      <c r="P21" s="59">
        <f>'Tabell 2.2'!P52</f>
        <v>15981.162661373724</v>
      </c>
      <c r="Q21" s="59">
        <f>'Tabell 2.2'!Q52</f>
        <v>17738.258558662306</v>
      </c>
      <c r="R21" s="59">
        <f>'Tabell 2.2'!R52</f>
        <v>11573.35839818263</v>
      </c>
      <c r="S21" s="59">
        <f t="shared" si="7"/>
        <v>215094.96281034889</v>
      </c>
      <c r="V21" s="34"/>
      <c r="W21" s="34"/>
      <c r="X21" s="34"/>
      <c r="Y21" s="34"/>
      <c r="Z21" s="34"/>
      <c r="AA21" s="34"/>
      <c r="AB21" s="34"/>
      <c r="AC21" s="34"/>
      <c r="AD21" s="34"/>
      <c r="AE21" s="34"/>
      <c r="AF21" s="34"/>
      <c r="AG21" s="34"/>
      <c r="AH21" s="34"/>
      <c r="AI21" s="34"/>
      <c r="AJ21" s="34"/>
      <c r="AK21" s="34"/>
    </row>
    <row r="22" spans="1:37" ht="16.5" customHeight="1" thickBot="1" x14ac:dyDescent="0.4">
      <c r="A22" s="188" t="str">
        <f>A16</f>
        <v xml:space="preserve">Bydelsfordelt budsjett </v>
      </c>
      <c r="B22" s="188"/>
      <c r="C22" s="189"/>
      <c r="D22" s="190">
        <f>SUM(D19:D21)</f>
        <v>643827.11973147141</v>
      </c>
      <c r="E22" s="190">
        <f t="shared" ref="E22:S22" si="8">SUM(E19:E21)</f>
        <v>615057.40259327926</v>
      </c>
      <c r="F22" s="190">
        <f t="shared" si="8"/>
        <v>510557.363861466</v>
      </c>
      <c r="G22" s="190">
        <f t="shared" si="8"/>
        <v>375305.08709159825</v>
      </c>
      <c r="H22" s="190">
        <f t="shared" si="8"/>
        <v>437299.12030485965</v>
      </c>
      <c r="I22" s="190">
        <f t="shared" si="8"/>
        <v>404081.36193162797</v>
      </c>
      <c r="J22" s="190">
        <f t="shared" si="8"/>
        <v>565624.03246625082</v>
      </c>
      <c r="K22" s="190">
        <f t="shared" si="8"/>
        <v>718402.9716878857</v>
      </c>
      <c r="L22" s="190">
        <f t="shared" si="8"/>
        <v>391847.03885098669</v>
      </c>
      <c r="M22" s="190">
        <f t="shared" si="8"/>
        <v>249287.23336833107</v>
      </c>
      <c r="N22" s="190">
        <f t="shared" si="8"/>
        <v>288850.21222946537</v>
      </c>
      <c r="O22" s="190">
        <f t="shared" si="8"/>
        <v>505395.40873761399</v>
      </c>
      <c r="P22" s="190">
        <f t="shared" si="8"/>
        <v>538604.83985909715</v>
      </c>
      <c r="Q22" s="190">
        <f t="shared" si="8"/>
        <v>591660.56100655359</v>
      </c>
      <c r="R22" s="190">
        <f t="shared" si="8"/>
        <v>387640.78717603401</v>
      </c>
      <c r="S22" s="190">
        <f t="shared" si="8"/>
        <v>7223440.5408965219</v>
      </c>
      <c r="V22" s="34"/>
      <c r="W22" s="34"/>
      <c r="X22" s="34"/>
      <c r="Y22" s="34"/>
      <c r="Z22" s="34"/>
      <c r="AA22" s="34"/>
      <c r="AB22" s="34"/>
      <c r="AC22" s="34"/>
      <c r="AD22" s="34"/>
      <c r="AE22" s="34"/>
      <c r="AF22" s="34"/>
      <c r="AG22" s="34"/>
      <c r="AH22" s="34"/>
      <c r="AI22" s="34"/>
      <c r="AJ22" s="34"/>
      <c r="AK22" s="34"/>
    </row>
    <row r="23" spans="1:37" ht="16.5" customHeight="1" thickBot="1" x14ac:dyDescent="0.4">
      <c r="A23" s="24"/>
      <c r="B23" s="22"/>
      <c r="C23" s="22"/>
      <c r="D23" s="64"/>
      <c r="E23" s="64"/>
      <c r="F23" s="64"/>
      <c r="G23" s="64"/>
      <c r="H23" s="64"/>
      <c r="I23" s="64"/>
      <c r="J23" s="64"/>
      <c r="K23" s="64"/>
      <c r="L23" s="64"/>
      <c r="M23" s="64"/>
      <c r="N23" s="64"/>
      <c r="O23" s="64"/>
      <c r="P23" s="64"/>
      <c r="Q23" s="64"/>
      <c r="R23" s="64"/>
      <c r="S23" s="64"/>
      <c r="V23" s="34"/>
      <c r="W23" s="34"/>
      <c r="X23" s="34"/>
      <c r="Y23" s="34"/>
      <c r="Z23" s="34"/>
      <c r="AA23" s="34"/>
      <c r="AB23" s="34"/>
      <c r="AC23" s="34"/>
      <c r="AD23" s="34"/>
      <c r="AE23" s="34"/>
      <c r="AF23" s="34"/>
      <c r="AG23" s="34"/>
      <c r="AH23" s="34"/>
      <c r="AI23" s="34"/>
      <c r="AJ23" s="34"/>
      <c r="AK23" s="34"/>
    </row>
    <row r="24" spans="1:37" ht="16.5" customHeight="1" x14ac:dyDescent="0.35">
      <c r="A24" s="191" t="str">
        <f>'Tabell 1.1'!A7</f>
        <v xml:space="preserve">FO2B  Barnevern </v>
      </c>
      <c r="B24" s="191"/>
      <c r="C24" s="192"/>
      <c r="D24" s="193"/>
      <c r="E24" s="193"/>
      <c r="F24" s="193"/>
      <c r="G24" s="193"/>
      <c r="H24" s="193"/>
      <c r="I24" s="193"/>
      <c r="J24" s="193"/>
      <c r="K24" s="193"/>
      <c r="L24" s="193"/>
      <c r="M24" s="193"/>
      <c r="N24" s="193"/>
      <c r="O24" s="193"/>
      <c r="P24" s="193"/>
      <c r="Q24" s="193"/>
      <c r="R24" s="193"/>
      <c r="S24" s="193"/>
      <c r="V24" s="34"/>
      <c r="W24" s="34"/>
      <c r="X24" s="34"/>
      <c r="Y24" s="34"/>
      <c r="Z24" s="34"/>
      <c r="AA24" s="34"/>
      <c r="AB24" s="34"/>
      <c r="AC24" s="34"/>
      <c r="AD24" s="34"/>
      <c r="AE24" s="34"/>
      <c r="AF24" s="34"/>
      <c r="AG24" s="34"/>
      <c r="AH24" s="34"/>
      <c r="AI24" s="34"/>
      <c r="AJ24" s="34"/>
      <c r="AK24" s="34"/>
    </row>
    <row r="25" spans="1:37" ht="16.5" customHeight="1" x14ac:dyDescent="0.35">
      <c r="A25" s="57" t="str">
        <f>A19</f>
        <v>Kriteriefordelt</v>
      </c>
      <c r="B25" s="58"/>
      <c r="C25" s="58"/>
      <c r="D25" s="59">
        <f>'Tabell 1.1'!$B$7*'Tabell 3.1'!D39/100</f>
        <v>225615.03154888799</v>
      </c>
      <c r="E25" s="59">
        <f>'Tabell 1.1'!$B$7*'Tabell 3.1'!E39/100</f>
        <v>164139.72765260597</v>
      </c>
      <c r="F25" s="59">
        <f>'Tabell 1.1'!$B$7*'Tabell 3.1'!F39/100</f>
        <v>134285.35549605807</v>
      </c>
      <c r="G25" s="59">
        <f>'Tabell 1.1'!$B$7*'Tabell 3.1'!G39/100</f>
        <v>71012.639794860617</v>
      </c>
      <c r="H25" s="59">
        <f>'Tabell 1.1'!$B$7*'Tabell 3.1'!H39/100</f>
        <v>87064.758422154337</v>
      </c>
      <c r="I25" s="59">
        <f>'Tabell 1.1'!$B$7*'Tabell 3.1'!I39/100</f>
        <v>48958.394704638209</v>
      </c>
      <c r="J25" s="59">
        <f>'Tabell 1.1'!$B$7*'Tabell 3.1'!J39/100</f>
        <v>67989.02736781229</v>
      </c>
      <c r="K25" s="59">
        <f>'Tabell 1.1'!$B$7*'Tabell 3.1'!K39/100</f>
        <v>78221.740755494277</v>
      </c>
      <c r="L25" s="59">
        <f>'Tabell 1.1'!$B$7*'Tabell 3.1'!L39/100</f>
        <v>126883.36472829011</v>
      </c>
      <c r="M25" s="59">
        <f>'Tabell 1.1'!$B$7*'Tabell 3.1'!M39/100</f>
        <v>140874.16231888809</v>
      </c>
      <c r="N25" s="59">
        <f>'Tabell 1.1'!$B$7*'Tabell 3.1'!N39/100</f>
        <v>189793.61633519671</v>
      </c>
      <c r="O25" s="59">
        <f>'Tabell 1.1'!$B$7*'Tabell 3.1'!O39/100</f>
        <v>249833.17284105654</v>
      </c>
      <c r="P25" s="59">
        <f>'Tabell 1.1'!$B$7*'Tabell 3.1'!P39/100</f>
        <v>143483.24325490606</v>
      </c>
      <c r="Q25" s="59">
        <f>'Tabell 1.1'!$B$7*'Tabell 3.1'!Q39/100</f>
        <v>95884.412802589868</v>
      </c>
      <c r="R25" s="59">
        <f>'Tabell 1.1'!$B$7*'Tabell 3.1'!R39/100</f>
        <v>232922.79706711796</v>
      </c>
      <c r="S25" s="59">
        <f>SUM(D25:R25)</f>
        <v>2056961.4450905568</v>
      </c>
      <c r="V25" s="34"/>
      <c r="W25" s="34"/>
      <c r="X25" s="34"/>
      <c r="Y25" s="34"/>
      <c r="Z25" s="34"/>
      <c r="AA25" s="34"/>
      <c r="AB25" s="34"/>
      <c r="AC25" s="34"/>
      <c r="AD25" s="34"/>
      <c r="AE25" s="34"/>
      <c r="AF25" s="34"/>
      <c r="AG25" s="34"/>
      <c r="AH25" s="34"/>
      <c r="AI25" s="34"/>
      <c r="AJ25" s="34"/>
      <c r="AK25" s="34"/>
    </row>
    <row r="26" spans="1:37" ht="16.5" customHeight="1" x14ac:dyDescent="0.35">
      <c r="A26" s="57" t="str">
        <f t="shared" ref="A26:A27" si="9">A20</f>
        <v>Særskilte tildelinger</v>
      </c>
      <c r="B26" s="58"/>
      <c r="C26" s="58"/>
      <c r="D26" s="59">
        <f>'Tabell 2.3'!D32</f>
        <v>-106.21698333083395</v>
      </c>
      <c r="E26" s="59">
        <f>'Tabell 2.3'!E32</f>
        <v>-728.05112984552625</v>
      </c>
      <c r="F26" s="59">
        <f>'Tabell 2.3'!F32</f>
        <v>-535.40575363956532</v>
      </c>
      <c r="G26" s="59">
        <f>'Tabell 2.3'!G32</f>
        <v>4277.3793818140784</v>
      </c>
      <c r="H26" s="59">
        <f>'Tabell 2.3'!H32</f>
        <v>-292.88812740738638</v>
      </c>
      <c r="I26" s="59">
        <f>'Tabell 2.3'!I32</f>
        <v>-122.59178086307369</v>
      </c>
      <c r="J26" s="59">
        <f>'Tabell 2.3'!J32</f>
        <v>-283.42561934896753</v>
      </c>
      <c r="K26" s="59">
        <f>'Tabell 2.3'!K32</f>
        <v>-236.8190067162181</v>
      </c>
      <c r="L26" s="59">
        <f>'Tabell 2.3'!L32</f>
        <v>-630.90624873053355</v>
      </c>
      <c r="M26" s="59">
        <f>'Tabell 2.3'!M32</f>
        <v>-584.93556461771323</v>
      </c>
      <c r="N26" s="59">
        <f>'Tabell 2.3'!N32</f>
        <v>-900.47738143002482</v>
      </c>
      <c r="O26" s="59">
        <f>'Tabell 2.3'!O32</f>
        <v>-891.01659504768804</v>
      </c>
      <c r="P26" s="59">
        <f>'Tabell 2.3'!P32</f>
        <v>-417.97136841799551</v>
      </c>
      <c r="Q26" s="59">
        <f>'Tabell 2.3'!Q32</f>
        <v>-300.78386039301785</v>
      </c>
      <c r="R26" s="59">
        <f>'Tabell 2.3'!R32</f>
        <v>-919.75385446876419</v>
      </c>
      <c r="S26" s="59">
        <f t="shared" ref="S26:S27" si="10">SUM(D26:R26)</f>
        <v>-2673.8638924432307</v>
      </c>
      <c r="V26" s="34"/>
      <c r="W26" s="34"/>
      <c r="X26" s="34"/>
      <c r="Y26" s="34"/>
      <c r="Z26" s="34"/>
      <c r="AA26" s="34"/>
      <c r="AB26" s="34"/>
      <c r="AC26" s="34"/>
      <c r="AD26" s="34"/>
      <c r="AE26" s="34"/>
      <c r="AF26" s="34"/>
      <c r="AG26" s="34"/>
      <c r="AH26" s="34"/>
      <c r="AI26" s="34"/>
      <c r="AJ26" s="34"/>
      <c r="AK26" s="34"/>
    </row>
    <row r="27" spans="1:37" ht="16.5" customHeight="1" x14ac:dyDescent="0.35">
      <c r="A27" s="57" t="str">
        <f t="shared" si="9"/>
        <v>Kompensasjon for forventet lønns- og prisutvikling</v>
      </c>
      <c r="B27" s="58"/>
      <c r="C27" s="58"/>
      <c r="D27" s="59">
        <f>'Tabell 2.2'!D70</f>
        <v>7632.9133803372806</v>
      </c>
      <c r="E27" s="59">
        <f>'Tabell 2.2'!E70</f>
        <v>5553.1066119280849</v>
      </c>
      <c r="F27" s="59">
        <f>'Tabell 2.2'!F70</f>
        <v>4543.085980187042</v>
      </c>
      <c r="G27" s="59">
        <f>'Tabell 2.2'!G70</f>
        <v>2402.4699273896176</v>
      </c>
      <c r="H27" s="59">
        <f>'Tabell 2.2'!H70</f>
        <v>2945.5384907378984</v>
      </c>
      <c r="I27" s="59">
        <f>'Tabell 2.2'!I70</f>
        <v>1656.3399320310436</v>
      </c>
      <c r="J27" s="59">
        <f>'Tabell 2.2'!J70</f>
        <v>2300.1763364310277</v>
      </c>
      <c r="K27" s="59">
        <f>'Tabell 2.2'!K70</f>
        <v>2646.3652157702572</v>
      </c>
      <c r="L27" s="59">
        <f>'Tabell 2.2'!L70</f>
        <v>4292.6649245306207</v>
      </c>
      <c r="M27" s="59">
        <f>'Tabell 2.2'!M70</f>
        <v>4765.995736745258</v>
      </c>
      <c r="N27" s="59">
        <f>'Tabell 2.2'!N70</f>
        <v>6421.0182436962878</v>
      </c>
      <c r="O27" s="59">
        <f>'Tabell 2.2'!O70</f>
        <v>8452.2514069165809</v>
      </c>
      <c r="P27" s="59">
        <f>'Tabell 2.2'!P70</f>
        <v>4854.2650716836042</v>
      </c>
      <c r="Q27" s="59">
        <f>'Tabell 2.2'!Q70</f>
        <v>3243.9213487780526</v>
      </c>
      <c r="R27" s="59">
        <f>'Tabell 2.2'!R70</f>
        <v>7880.1466467625196</v>
      </c>
      <c r="S27" s="59">
        <f t="shared" si="10"/>
        <v>69590.259253925164</v>
      </c>
      <c r="V27" s="34"/>
      <c r="W27" s="34"/>
      <c r="X27" s="34"/>
      <c r="Y27" s="34"/>
      <c r="Z27" s="34"/>
      <c r="AA27" s="34"/>
      <c r="AB27" s="34"/>
      <c r="AC27" s="34"/>
      <c r="AD27" s="34"/>
      <c r="AE27" s="34"/>
      <c r="AF27" s="34"/>
      <c r="AG27" s="34"/>
      <c r="AH27" s="34"/>
      <c r="AI27" s="34"/>
      <c r="AJ27" s="34"/>
      <c r="AK27" s="34"/>
    </row>
    <row r="28" spans="1:37" ht="16.5" customHeight="1" thickBot="1" x14ac:dyDescent="0.4">
      <c r="A28" s="194" t="str">
        <f>A22</f>
        <v xml:space="preserve">Bydelsfordelt budsjett </v>
      </c>
      <c r="B28" s="195"/>
      <c r="C28" s="196"/>
      <c r="D28" s="197">
        <f>SUM(D25:D27)</f>
        <v>233141.72794589441</v>
      </c>
      <c r="E28" s="197">
        <f t="shared" ref="E28:S28" si="11">SUM(E25:E27)</f>
        <v>168964.78313468854</v>
      </c>
      <c r="F28" s="197">
        <f t="shared" si="11"/>
        <v>138293.03572260556</v>
      </c>
      <c r="G28" s="197">
        <f t="shared" si="11"/>
        <v>77692.489104064312</v>
      </c>
      <c r="H28" s="197">
        <f t="shared" si="11"/>
        <v>89717.408785484862</v>
      </c>
      <c r="I28" s="197">
        <f t="shared" si="11"/>
        <v>50492.142855806174</v>
      </c>
      <c r="J28" s="197">
        <f t="shared" si="11"/>
        <v>70005.778084894351</v>
      </c>
      <c r="K28" s="197">
        <f t="shared" si="11"/>
        <v>80631.286964548315</v>
      </c>
      <c r="L28" s="197">
        <f t="shared" si="11"/>
        <v>130545.12340409019</v>
      </c>
      <c r="M28" s="197">
        <f t="shared" si="11"/>
        <v>145055.22249101562</v>
      </c>
      <c r="N28" s="197">
        <f t="shared" si="11"/>
        <v>195314.15719746298</v>
      </c>
      <c r="O28" s="197">
        <f t="shared" si="11"/>
        <v>257394.40765292544</v>
      </c>
      <c r="P28" s="197">
        <f t="shared" si="11"/>
        <v>147919.53695817167</v>
      </c>
      <c r="Q28" s="197">
        <f t="shared" si="11"/>
        <v>98827.550290974905</v>
      </c>
      <c r="R28" s="197">
        <f t="shared" si="11"/>
        <v>239883.18985941174</v>
      </c>
      <c r="S28" s="197">
        <f t="shared" si="11"/>
        <v>2123877.8404520387</v>
      </c>
      <c r="V28" s="34"/>
      <c r="W28" s="34"/>
      <c r="X28" s="34"/>
      <c r="Y28" s="34"/>
      <c r="Z28" s="34"/>
      <c r="AA28" s="34"/>
      <c r="AB28" s="34"/>
      <c r="AC28" s="34"/>
      <c r="AD28" s="34"/>
      <c r="AE28" s="34"/>
      <c r="AF28" s="34"/>
      <c r="AG28" s="34"/>
      <c r="AH28" s="34"/>
      <c r="AI28" s="34"/>
      <c r="AJ28" s="34"/>
      <c r="AK28" s="34"/>
    </row>
    <row r="29" spans="1:37" ht="16.5" customHeight="1" thickBot="1" x14ac:dyDescent="0.4">
      <c r="A29" s="65"/>
      <c r="B29" s="65"/>
      <c r="C29" s="65"/>
      <c r="D29" s="64"/>
      <c r="E29" s="64"/>
      <c r="F29" s="64"/>
      <c r="G29" s="64"/>
      <c r="H29" s="64"/>
      <c r="I29" s="64"/>
      <c r="J29" s="64"/>
      <c r="K29" s="64"/>
      <c r="L29" s="64"/>
      <c r="M29" s="64"/>
      <c r="N29" s="64"/>
      <c r="O29" s="64"/>
      <c r="P29" s="64"/>
      <c r="Q29" s="64"/>
      <c r="R29" s="64"/>
      <c r="S29" s="64"/>
      <c r="V29" s="34"/>
      <c r="W29" s="34"/>
      <c r="X29" s="34"/>
      <c r="Y29" s="34"/>
      <c r="Z29" s="34"/>
      <c r="AA29" s="34"/>
      <c r="AB29" s="34"/>
      <c r="AC29" s="34"/>
      <c r="AD29" s="34"/>
      <c r="AE29" s="34"/>
      <c r="AF29" s="34"/>
      <c r="AG29" s="34"/>
      <c r="AH29" s="34"/>
      <c r="AI29" s="34"/>
      <c r="AJ29" s="34"/>
      <c r="AK29" s="34"/>
    </row>
    <row r="30" spans="1:37" ht="16.5" customHeight="1" x14ac:dyDescent="0.35">
      <c r="A30" s="191" t="str">
        <f>'Tabell 1.1'!A8</f>
        <v>FO2C Aktivitetstilbud for barn og unge, helsestasjon og skolehelsetjeneste</v>
      </c>
      <c r="B30" s="191"/>
      <c r="C30" s="192"/>
      <c r="D30" s="193"/>
      <c r="E30" s="193"/>
      <c r="F30" s="193"/>
      <c r="G30" s="193"/>
      <c r="H30" s="193"/>
      <c r="I30" s="193"/>
      <c r="J30" s="193"/>
      <c r="K30" s="193"/>
      <c r="L30" s="193"/>
      <c r="M30" s="193"/>
      <c r="N30" s="193"/>
      <c r="O30" s="193"/>
      <c r="P30" s="193"/>
      <c r="Q30" s="193"/>
      <c r="R30" s="193"/>
      <c r="S30" s="193"/>
      <c r="V30" s="34"/>
      <c r="W30" s="34"/>
      <c r="X30" s="34"/>
      <c r="Y30" s="34"/>
      <c r="Z30" s="34"/>
      <c r="AA30" s="34"/>
      <c r="AB30" s="34"/>
      <c r="AC30" s="34"/>
      <c r="AD30" s="34"/>
      <c r="AE30" s="34"/>
      <c r="AF30" s="34"/>
      <c r="AG30" s="34"/>
      <c r="AH30" s="34"/>
      <c r="AI30" s="34"/>
      <c r="AJ30" s="34"/>
      <c r="AK30" s="34"/>
    </row>
    <row r="31" spans="1:37" ht="16.5" customHeight="1" x14ac:dyDescent="0.35">
      <c r="A31" s="57" t="str">
        <f>A25</f>
        <v>Kriteriefordelt</v>
      </c>
      <c r="B31" s="58"/>
      <c r="C31" s="58"/>
      <c r="D31" s="59">
        <f>'Tabell 1.1'!$B$8*'Tabell 3.1'!D50/100</f>
        <v>73286.73159268887</v>
      </c>
      <c r="E31" s="59">
        <f>'Tabell 1.1'!$B$8*'Tabell 3.1'!E50/100</f>
        <v>68024.163730146887</v>
      </c>
      <c r="F31" s="59">
        <f>'Tabell 1.1'!$B$8*'Tabell 3.1'!F50/100</f>
        <v>48297.830376337079</v>
      </c>
      <c r="G31" s="59">
        <f>'Tabell 1.1'!$B$8*'Tabell 3.1'!G50/100</f>
        <v>34790.718806983954</v>
      </c>
      <c r="H31" s="59">
        <f>'Tabell 1.1'!$B$8*'Tabell 3.1'!H50/100</f>
        <v>47789.530530393582</v>
      </c>
      <c r="I31" s="59">
        <f>'Tabell 1.1'!$B$8*'Tabell 3.1'!I50/100</f>
        <v>43035.925337506502</v>
      </c>
      <c r="J31" s="59">
        <f>'Tabell 1.1'!$B$8*'Tabell 3.1'!J50/100</f>
        <v>67694.737814339824</v>
      </c>
      <c r="K31" s="59">
        <f>'Tabell 1.1'!$B$8*'Tabell 3.1'!K50/100</f>
        <v>67732.103642259754</v>
      </c>
      <c r="L31" s="59">
        <f>'Tabell 1.1'!$B$8*'Tabell 3.1'!L50/100</f>
        <v>52159.518861705947</v>
      </c>
      <c r="M31" s="59">
        <f>'Tabell 1.1'!$B$8*'Tabell 3.1'!M50/100</f>
        <v>40027.629775933434</v>
      </c>
      <c r="N31" s="59">
        <f>'Tabell 1.1'!$B$8*'Tabell 3.1'!N50/100</f>
        <v>54761.735772642984</v>
      </c>
      <c r="O31" s="59">
        <f>'Tabell 1.1'!$B$8*'Tabell 3.1'!O50/100</f>
        <v>75497.078943629342</v>
      </c>
      <c r="P31" s="59">
        <f>'Tabell 1.1'!$B$8*'Tabell 3.1'!P50/100</f>
        <v>68467.009726135497</v>
      </c>
      <c r="Q31" s="59">
        <f>'Tabell 1.1'!$B$8*'Tabell 3.1'!Q50/100</f>
        <v>67659.095729293898</v>
      </c>
      <c r="R31" s="59">
        <f>'Tabell 1.1'!$B$8*'Tabell 3.1'!R50/100</f>
        <v>67763.687017482123</v>
      </c>
      <c r="S31" s="59">
        <f>SUM(D31:R31)</f>
        <v>876987.49765747972</v>
      </c>
      <c r="V31" s="34"/>
      <c r="W31" s="34"/>
      <c r="X31" s="34"/>
      <c r="Y31" s="34"/>
      <c r="Z31" s="34"/>
      <c r="AA31" s="34"/>
      <c r="AB31" s="34"/>
      <c r="AC31" s="34"/>
      <c r="AD31" s="34"/>
      <c r="AE31" s="34"/>
      <c r="AF31" s="34"/>
      <c r="AG31" s="34"/>
      <c r="AH31" s="34"/>
      <c r="AI31" s="34"/>
      <c r="AJ31" s="34"/>
      <c r="AK31" s="34"/>
    </row>
    <row r="32" spans="1:37" ht="16.5" customHeight="1" x14ac:dyDescent="0.35">
      <c r="A32" s="57" t="str">
        <f t="shared" ref="A32:A33" si="12">A26</f>
        <v>Særskilte tildelinger</v>
      </c>
      <c r="B32" s="58"/>
      <c r="C32" s="58"/>
      <c r="D32" s="59">
        <f>'Tabell 2.3'!D51</f>
        <v>18164.446008513067</v>
      </c>
      <c r="E32" s="59">
        <f>'Tabell 2.3'!E51</f>
        <v>11958.408984661153</v>
      </c>
      <c r="F32" s="59">
        <f>'Tabell 2.3'!F51</f>
        <v>5588.0772978222421</v>
      </c>
      <c r="G32" s="59">
        <f>'Tabell 2.3'!G51</f>
        <v>5865.9539259844578</v>
      </c>
      <c r="H32" s="59">
        <f>'Tabell 2.3'!H51</f>
        <v>8699.6456241198412</v>
      </c>
      <c r="I32" s="59">
        <f>'Tabell 2.3'!I51</f>
        <v>3351.2314192797744</v>
      </c>
      <c r="J32" s="59">
        <f>'Tabell 2.3'!J51</f>
        <v>5678.0967252538376</v>
      </c>
      <c r="K32" s="59">
        <f>'Tabell 2.3'!K51</f>
        <v>6213.0812628224221</v>
      </c>
      <c r="L32" s="59">
        <f>'Tabell 2.3'!L51</f>
        <v>6014.926455576795</v>
      </c>
      <c r="M32" s="59">
        <f>'Tabell 2.3'!M51</f>
        <v>3484.6175852552369</v>
      </c>
      <c r="N32" s="59">
        <f>'Tabell 2.3'!N51</f>
        <v>9985.3969584152073</v>
      </c>
      <c r="O32" s="59">
        <f>'Tabell 2.3'!O51</f>
        <v>5997.0056524619004</v>
      </c>
      <c r="P32" s="59">
        <f>'Tabell 2.3'!P51</f>
        <v>4132.1151915894407</v>
      </c>
      <c r="Q32" s="59">
        <f>'Tabell 2.3'!Q51</f>
        <v>4912.4472492487148</v>
      </c>
      <c r="R32" s="59">
        <f>'Tabell 2.3'!R51</f>
        <v>11614.349352669595</v>
      </c>
      <c r="S32" s="59">
        <f t="shared" ref="S32:S33" si="13">SUM(D32:R32)</f>
        <v>111659.79969367369</v>
      </c>
      <c r="V32" s="34"/>
      <c r="W32" s="34"/>
      <c r="X32" s="34"/>
      <c r="Y32" s="34"/>
      <c r="Z32" s="34"/>
      <c r="AA32" s="34"/>
      <c r="AB32" s="34"/>
      <c r="AC32" s="34"/>
      <c r="AD32" s="34"/>
      <c r="AE32" s="34"/>
      <c r="AF32" s="34"/>
      <c r="AG32" s="34"/>
      <c r="AH32" s="34"/>
      <c r="AI32" s="34"/>
      <c r="AJ32" s="34"/>
      <c r="AK32" s="34"/>
    </row>
    <row r="33" spans="1:37" ht="16.5" customHeight="1" x14ac:dyDescent="0.35">
      <c r="A33" s="57" t="str">
        <f t="shared" si="12"/>
        <v>Kompensasjon for forventet lønns- og prisutvikling</v>
      </c>
      <c r="B33" s="58"/>
      <c r="C33" s="58"/>
      <c r="D33" s="59">
        <f>'Tabell 2.2'!D88</f>
        <v>2561.5805031295076</v>
      </c>
      <c r="E33" s="59">
        <f>'Tabell 2.2'!E88</f>
        <v>2377.6387316775485</v>
      </c>
      <c r="F33" s="59">
        <f>'Tabell 2.2'!F88</f>
        <v>1688.1470621869487</v>
      </c>
      <c r="G33" s="59">
        <f>'Tabell 2.2'!G88</f>
        <v>1216.0349499706952</v>
      </c>
      <c r="H33" s="59">
        <f>'Tabell 2.2'!H88</f>
        <v>1670.3805313727612</v>
      </c>
      <c r="I33" s="59">
        <f>'Tabell 2.2'!I88</f>
        <v>1504.2284583160676</v>
      </c>
      <c r="J33" s="59">
        <f>'Tabell 2.2'!J88</f>
        <v>2366.124355407545</v>
      </c>
      <c r="K33" s="59">
        <f>'Tabell 2.2'!K88</f>
        <v>2367.4303977729614</v>
      </c>
      <c r="L33" s="59">
        <f>'Tabell 2.2'!L88</f>
        <v>1823.1240998894657</v>
      </c>
      <c r="M33" s="59">
        <f>'Tabell 2.2'!M88</f>
        <v>1399.0799397410444</v>
      </c>
      <c r="N33" s="59">
        <f>'Tabell 2.2'!N88</f>
        <v>1914.0790102682936</v>
      </c>
      <c r="O33" s="59">
        <f>'Tabell 2.2'!O88</f>
        <v>2638.8384535970094</v>
      </c>
      <c r="P33" s="59">
        <f>'Tabell 2.2'!P88</f>
        <v>2393.1174635647612</v>
      </c>
      <c r="Q33" s="59">
        <f>'Tabell 2.2'!Q88</f>
        <v>2364.8785627768684</v>
      </c>
      <c r="R33" s="59">
        <f>'Tabell 2.2'!R88</f>
        <v>2368.5343269076693</v>
      </c>
      <c r="S33" s="59">
        <f t="shared" si="13"/>
        <v>30653.216846579147</v>
      </c>
      <c r="V33" s="34"/>
      <c r="W33" s="34"/>
      <c r="X33" s="34"/>
      <c r="Y33" s="34"/>
      <c r="Z33" s="34"/>
      <c r="AA33" s="34"/>
      <c r="AB33" s="34"/>
      <c r="AC33" s="34"/>
      <c r="AD33" s="34"/>
      <c r="AE33" s="34"/>
      <c r="AF33" s="34"/>
      <c r="AG33" s="34"/>
      <c r="AH33" s="34"/>
      <c r="AI33" s="34"/>
      <c r="AJ33" s="34"/>
      <c r="AK33" s="34"/>
    </row>
    <row r="34" spans="1:37" ht="16.5" customHeight="1" thickBot="1" x14ac:dyDescent="0.4">
      <c r="A34" s="194" t="str">
        <f>A28</f>
        <v xml:space="preserve">Bydelsfordelt budsjett </v>
      </c>
      <c r="B34" s="195"/>
      <c r="C34" s="196"/>
      <c r="D34" s="197">
        <f>SUM(D31:D33)</f>
        <v>94012.758104331442</v>
      </c>
      <c r="E34" s="197">
        <f t="shared" ref="E34:S34" si="14">SUM(E31:E33)</f>
        <v>82360.211446485599</v>
      </c>
      <c r="F34" s="197">
        <f t="shared" si="14"/>
        <v>55574.054736346276</v>
      </c>
      <c r="G34" s="197">
        <f t="shared" si="14"/>
        <v>41872.707682939108</v>
      </c>
      <c r="H34" s="197">
        <f t="shared" si="14"/>
        <v>58159.556685886186</v>
      </c>
      <c r="I34" s="197">
        <f t="shared" si="14"/>
        <v>47891.385215102338</v>
      </c>
      <c r="J34" s="197">
        <f t="shared" si="14"/>
        <v>75738.958895001211</v>
      </c>
      <c r="K34" s="197">
        <f t="shared" si="14"/>
        <v>76312.615302855134</v>
      </c>
      <c r="L34" s="197">
        <f t="shared" si="14"/>
        <v>59997.569417172206</v>
      </c>
      <c r="M34" s="197">
        <f t="shared" si="14"/>
        <v>44911.327300929712</v>
      </c>
      <c r="N34" s="197">
        <f t="shared" si="14"/>
        <v>66661.211741326479</v>
      </c>
      <c r="O34" s="197">
        <f t="shared" si="14"/>
        <v>84132.923049688252</v>
      </c>
      <c r="P34" s="197">
        <f t="shared" si="14"/>
        <v>74992.242381289703</v>
      </c>
      <c r="Q34" s="197">
        <f t="shared" si="14"/>
        <v>74936.421541319476</v>
      </c>
      <c r="R34" s="197">
        <f t="shared" si="14"/>
        <v>81746.570697059389</v>
      </c>
      <c r="S34" s="197">
        <f t="shared" si="14"/>
        <v>1019300.5141977326</v>
      </c>
      <c r="V34" s="34"/>
      <c r="W34" s="34"/>
      <c r="X34" s="34"/>
      <c r="Y34" s="34"/>
      <c r="Z34" s="34"/>
      <c r="AA34" s="34"/>
      <c r="AB34" s="34"/>
      <c r="AC34" s="34"/>
      <c r="AD34" s="34"/>
      <c r="AE34" s="34"/>
      <c r="AF34" s="34"/>
      <c r="AG34" s="34"/>
      <c r="AH34" s="34"/>
      <c r="AI34" s="34"/>
      <c r="AJ34" s="34"/>
      <c r="AK34" s="34"/>
    </row>
    <row r="35" spans="1:37" ht="16.5" customHeight="1" thickBot="1" x14ac:dyDescent="0.4">
      <c r="A35" s="63"/>
      <c r="B35" s="63"/>
      <c r="C35" s="63"/>
      <c r="D35" s="63"/>
      <c r="E35" s="63"/>
      <c r="F35" s="63"/>
      <c r="G35" s="63"/>
      <c r="H35" s="63"/>
      <c r="I35" s="63"/>
      <c r="J35" s="63"/>
      <c r="K35" s="63"/>
      <c r="L35" s="63"/>
      <c r="M35" s="63"/>
      <c r="N35" s="63"/>
      <c r="O35" s="63"/>
      <c r="P35" s="63"/>
      <c r="Q35" s="63"/>
      <c r="R35" s="63"/>
      <c r="S35" s="63"/>
      <c r="V35" s="34"/>
      <c r="W35" s="34"/>
      <c r="X35" s="34"/>
      <c r="Y35" s="34"/>
      <c r="Z35" s="34"/>
      <c r="AA35" s="34"/>
      <c r="AB35" s="34"/>
      <c r="AC35" s="34"/>
      <c r="AD35" s="34"/>
      <c r="AE35" s="34"/>
      <c r="AF35" s="34"/>
      <c r="AG35" s="34"/>
      <c r="AH35" s="34"/>
      <c r="AI35" s="34"/>
      <c r="AJ35" s="34"/>
      <c r="AK35" s="34"/>
    </row>
    <row r="36" spans="1:37" ht="16.5" customHeight="1" x14ac:dyDescent="0.35">
      <c r="A36" s="198" t="str">
        <f>'Tabell 1.1'!A9</f>
        <v>FO3 Helse og omsorg</v>
      </c>
      <c r="B36" s="199"/>
      <c r="C36" s="199"/>
      <c r="D36" s="200"/>
      <c r="E36" s="200"/>
      <c r="F36" s="200"/>
      <c r="G36" s="200"/>
      <c r="H36" s="200"/>
      <c r="I36" s="200"/>
      <c r="J36" s="200"/>
      <c r="K36" s="200"/>
      <c r="L36" s="200"/>
      <c r="M36" s="200"/>
      <c r="N36" s="200"/>
      <c r="O36" s="200"/>
      <c r="P36" s="200"/>
      <c r="Q36" s="200"/>
      <c r="R36" s="200"/>
      <c r="S36" s="200"/>
      <c r="V36" s="34"/>
      <c r="W36" s="34"/>
      <c r="X36" s="34"/>
      <c r="Y36" s="34"/>
      <c r="Z36" s="34"/>
      <c r="AA36" s="34"/>
      <c r="AB36" s="34"/>
      <c r="AC36" s="34"/>
      <c r="AD36" s="34"/>
      <c r="AE36" s="34"/>
      <c r="AF36" s="34"/>
      <c r="AG36" s="34"/>
      <c r="AH36" s="34"/>
      <c r="AI36" s="34"/>
      <c r="AJ36" s="34"/>
      <c r="AK36" s="34"/>
    </row>
    <row r="37" spans="1:37" ht="16.5" customHeight="1" x14ac:dyDescent="0.35">
      <c r="A37" s="57" t="str">
        <f>A31</f>
        <v>Kriteriefordelt</v>
      </c>
      <c r="B37" s="58"/>
      <c r="C37" s="58"/>
      <c r="D37" s="59">
        <f>'Tabell 1.1'!$B$9*'Tabell 3.1'!D68/100</f>
        <v>733911.35897159274</v>
      </c>
      <c r="E37" s="59">
        <f>'Tabell 1.1'!$B$9*'Tabell 3.1'!E68/100</f>
        <v>622427.55011348345</v>
      </c>
      <c r="F37" s="59">
        <f>'Tabell 1.1'!$B$9*'Tabell 3.1'!F68/100</f>
        <v>553513.98542747414</v>
      </c>
      <c r="G37" s="59">
        <f>'Tabell 1.1'!$B$9*'Tabell 3.1'!G68/100</f>
        <v>433021.38778146729</v>
      </c>
      <c r="H37" s="59">
        <f>'Tabell 1.1'!$B$9*'Tabell 3.1'!H68/100</f>
        <v>861637.47849767352</v>
      </c>
      <c r="I37" s="59">
        <f>'Tabell 1.1'!$B$9*'Tabell 3.1'!I68/100</f>
        <v>649748.87145712867</v>
      </c>
      <c r="J37" s="59">
        <f>'Tabell 1.1'!$B$9*'Tabell 3.1'!J68/100</f>
        <v>835903.27763561858</v>
      </c>
      <c r="K37" s="59">
        <f>'Tabell 1.1'!$B$9*'Tabell 3.1'!K68/100</f>
        <v>812665.15511375945</v>
      </c>
      <c r="L37" s="59">
        <f>'Tabell 1.1'!$B$9*'Tabell 3.1'!L68/100</f>
        <v>569121.62134878326</v>
      </c>
      <c r="M37" s="59">
        <f>'Tabell 1.1'!$B$9*'Tabell 3.1'!M68/100</f>
        <v>630724.31280950853</v>
      </c>
      <c r="N37" s="59">
        <f>'Tabell 1.1'!$B$9*'Tabell 3.1'!N68/100</f>
        <v>713657.14579399268</v>
      </c>
      <c r="O37" s="59">
        <f>'Tabell 1.1'!$B$9*'Tabell 3.1'!O68/100</f>
        <v>1026042.8980146056</v>
      </c>
      <c r="P37" s="59">
        <f>'Tabell 1.1'!$B$9*'Tabell 3.1'!P68/100</f>
        <v>1091360.8334230885</v>
      </c>
      <c r="Q37" s="59">
        <f>'Tabell 1.1'!$B$9*'Tabell 3.1'!Q68/100</f>
        <v>982311.40807611356</v>
      </c>
      <c r="R37" s="59">
        <f>'Tabell 1.1'!$B$9*'Tabell 3.1'!R68/100</f>
        <v>692750.51951198291</v>
      </c>
      <c r="S37" s="59">
        <f>SUM(D37:R37)</f>
        <v>11208797.803976273</v>
      </c>
      <c r="V37" s="34"/>
      <c r="W37" s="34"/>
      <c r="X37" s="34"/>
      <c r="Y37" s="34"/>
      <c r="Z37" s="34"/>
      <c r="AA37" s="34"/>
      <c r="AB37" s="34"/>
      <c r="AC37" s="34"/>
      <c r="AD37" s="34"/>
      <c r="AE37" s="34"/>
      <c r="AF37" s="34"/>
      <c r="AG37" s="34"/>
      <c r="AH37" s="34"/>
      <c r="AI37" s="34"/>
      <c r="AJ37" s="34"/>
      <c r="AK37" s="34"/>
    </row>
    <row r="38" spans="1:37" ht="16.5" customHeight="1" x14ac:dyDescent="0.35">
      <c r="A38" s="57" t="str">
        <f t="shared" ref="A38:A39" si="15">A32</f>
        <v>Særskilte tildelinger</v>
      </c>
      <c r="B38" s="58"/>
      <c r="C38" s="58"/>
      <c r="D38" s="59">
        <f>'Tabell 2.3'!D72</f>
        <v>21204.840789334274</v>
      </c>
      <c r="E38" s="59">
        <f>'Tabell 2.3'!E72</f>
        <v>10303.871670642417</v>
      </c>
      <c r="F38" s="59">
        <f>'Tabell 2.3'!F72</f>
        <v>8092.3401091777851</v>
      </c>
      <c r="G38" s="59">
        <f>'Tabell 2.3'!G72</f>
        <v>21860.588211643328</v>
      </c>
      <c r="H38" s="59">
        <f>'Tabell 2.3'!H72</f>
        <v>9107.9241351264482</v>
      </c>
      <c r="I38" s="59">
        <f>'Tabell 2.3'!I72</f>
        <v>6005.6816396413869</v>
      </c>
      <c r="J38" s="59">
        <f>'Tabell 2.3'!J72</f>
        <v>12594.871048875788</v>
      </c>
      <c r="K38" s="59">
        <f>'Tabell 2.3'!K72</f>
        <v>9088.0293655948371</v>
      </c>
      <c r="L38" s="59">
        <f>'Tabell 2.3'!L72</f>
        <v>9345.0782222803282</v>
      </c>
      <c r="M38" s="59">
        <f>'Tabell 2.3'!M72</f>
        <v>8417.9061017950007</v>
      </c>
      <c r="N38" s="59">
        <f>'Tabell 2.3'!N72</f>
        <v>9261.6170230817625</v>
      </c>
      <c r="O38" s="59">
        <f>'Tabell 2.3'!O72</f>
        <v>20203.276168115703</v>
      </c>
      <c r="P38" s="59">
        <f>'Tabell 2.3'!P72</f>
        <v>18792.082388530758</v>
      </c>
      <c r="Q38" s="59">
        <f>'Tabell 2.3'!Q72</f>
        <v>8414.893118926153</v>
      </c>
      <c r="R38" s="59">
        <f>'Tabell 2.3'!R72</f>
        <v>13342.616110370709</v>
      </c>
      <c r="S38" s="59">
        <f t="shared" ref="S38:S39" si="16">SUM(D38:R38)</f>
        <v>186035.61610313665</v>
      </c>
      <c r="V38" s="34"/>
      <c r="W38" s="34"/>
      <c r="X38" s="34"/>
      <c r="Y38" s="34"/>
      <c r="Z38" s="34"/>
      <c r="AA38" s="34"/>
      <c r="AB38" s="34"/>
      <c r="AC38" s="34"/>
      <c r="AD38" s="34"/>
      <c r="AE38" s="34"/>
      <c r="AF38" s="34"/>
      <c r="AG38" s="34"/>
      <c r="AH38" s="34"/>
      <c r="AI38" s="34"/>
      <c r="AJ38" s="34"/>
      <c r="AK38" s="34"/>
    </row>
    <row r="39" spans="1:37" ht="16.5" customHeight="1" x14ac:dyDescent="0.35">
      <c r="A39" s="57" t="str">
        <f t="shared" si="15"/>
        <v>Kompensasjon for forventet lønns- og prisutvikling</v>
      </c>
      <c r="B39" s="58"/>
      <c r="C39" s="58"/>
      <c r="D39" s="59">
        <f>'Tabell 2.2'!D106</f>
        <v>24851.836011600615</v>
      </c>
      <c r="E39" s="59">
        <f>'Tabell 2.2'!E106</f>
        <v>21076.751593268837</v>
      </c>
      <c r="F39" s="59">
        <f>'Tabell 2.2'!F106</f>
        <v>18743.188298988462</v>
      </c>
      <c r="G39" s="59">
        <f>'Tabell 2.2'!G106</f>
        <v>14663.046684194023</v>
      </c>
      <c r="H39" s="59">
        <f>'Tabell 2.2'!H106</f>
        <v>29176.920421396659</v>
      </c>
      <c r="I39" s="59">
        <f>'Tabell 2.2'!I106</f>
        <v>22001.911000263106</v>
      </c>
      <c r="J39" s="59">
        <f>'Tabell 2.2'!J106</f>
        <v>28305.504368360558</v>
      </c>
      <c r="K39" s="59">
        <f>'Tabell 2.2'!K106</f>
        <v>27518.610960769798</v>
      </c>
      <c r="L39" s="59">
        <f>'Tabell 2.2'!L106</f>
        <v>19271.69682212764</v>
      </c>
      <c r="M39" s="59">
        <f>'Tabell 2.2'!M106</f>
        <v>21357.69803649831</v>
      </c>
      <c r="N39" s="59">
        <f>'Tabell 2.2'!N106</f>
        <v>24165.984269042699</v>
      </c>
      <c r="O39" s="59">
        <f>'Tabell 2.2'!O106</f>
        <v>34744.045763315975</v>
      </c>
      <c r="P39" s="59">
        <f>'Tabell 2.2'!P106</f>
        <v>36955.853224182341</v>
      </c>
      <c r="Q39" s="59">
        <f>'Tabell 2.2'!Q106</f>
        <v>33263.202330101805</v>
      </c>
      <c r="R39" s="59">
        <f>'Tabell 2.2'!R106</f>
        <v>23458.040398757901</v>
      </c>
      <c r="S39" s="59">
        <f t="shared" si="16"/>
        <v>379554.29018286872</v>
      </c>
      <c r="V39" s="34"/>
      <c r="W39" s="34"/>
      <c r="X39" s="34"/>
      <c r="Y39" s="34"/>
      <c r="Z39" s="34"/>
      <c r="AA39" s="34"/>
      <c r="AB39" s="34"/>
      <c r="AC39" s="34"/>
      <c r="AD39" s="34"/>
      <c r="AE39" s="34"/>
      <c r="AF39" s="34"/>
      <c r="AG39" s="34"/>
      <c r="AH39" s="34"/>
      <c r="AI39" s="34"/>
      <c r="AJ39" s="34"/>
      <c r="AK39" s="34"/>
    </row>
    <row r="40" spans="1:37" ht="16.5" customHeight="1" thickBot="1" x14ac:dyDescent="0.4">
      <c r="A40" s="201" t="str">
        <f>A34</f>
        <v xml:space="preserve">Bydelsfordelt budsjett </v>
      </c>
      <c r="B40" s="202"/>
      <c r="C40" s="202"/>
      <c r="D40" s="203">
        <f>SUM(D37:D39)</f>
        <v>779968.03577252757</v>
      </c>
      <c r="E40" s="203">
        <f t="shared" ref="E40:S40" si="17">SUM(E37:E39)</f>
        <v>653808.17337739468</v>
      </c>
      <c r="F40" s="203">
        <f t="shared" si="17"/>
        <v>580349.51383564039</v>
      </c>
      <c r="G40" s="203">
        <f t="shared" si="17"/>
        <v>469545.02267730463</v>
      </c>
      <c r="H40" s="203">
        <f t="shared" si="17"/>
        <v>899922.32305419655</v>
      </c>
      <c r="I40" s="203">
        <f t="shared" si="17"/>
        <v>677756.46409703314</v>
      </c>
      <c r="J40" s="203">
        <f t="shared" si="17"/>
        <v>876803.65305285482</v>
      </c>
      <c r="K40" s="203">
        <f t="shared" si="17"/>
        <v>849271.79544012411</v>
      </c>
      <c r="L40" s="203">
        <f t="shared" si="17"/>
        <v>597738.3963931913</v>
      </c>
      <c r="M40" s="203">
        <f t="shared" si="17"/>
        <v>660499.91694780183</v>
      </c>
      <c r="N40" s="203">
        <f t="shared" si="17"/>
        <v>747084.74708611716</v>
      </c>
      <c r="O40" s="203">
        <f t="shared" si="17"/>
        <v>1080990.2199460373</v>
      </c>
      <c r="P40" s="203">
        <f t="shared" si="17"/>
        <v>1147108.7690358015</v>
      </c>
      <c r="Q40" s="203">
        <f t="shared" si="17"/>
        <v>1023989.5035251416</v>
      </c>
      <c r="R40" s="203">
        <f t="shared" si="17"/>
        <v>729551.17602111155</v>
      </c>
      <c r="S40" s="203">
        <f t="shared" si="17"/>
        <v>11774387.710262278</v>
      </c>
      <c r="V40" s="34"/>
      <c r="W40" s="34"/>
      <c r="X40" s="34"/>
      <c r="Y40" s="34"/>
      <c r="Z40" s="34"/>
      <c r="AA40" s="34"/>
      <c r="AB40" s="34"/>
      <c r="AC40" s="34"/>
      <c r="AD40" s="34"/>
      <c r="AE40" s="34"/>
      <c r="AF40" s="34"/>
      <c r="AG40" s="34"/>
      <c r="AH40" s="34"/>
      <c r="AI40" s="34"/>
      <c r="AJ40" s="34"/>
      <c r="AK40" s="34"/>
    </row>
    <row r="41" spans="1:37" ht="16.5" customHeight="1" thickBot="1" x14ac:dyDescent="0.4">
      <c r="A41" s="63"/>
      <c r="B41" s="63"/>
      <c r="C41" s="63"/>
      <c r="D41" s="63"/>
      <c r="E41" s="63"/>
      <c r="F41" s="63"/>
      <c r="G41" s="63"/>
      <c r="H41" s="63"/>
      <c r="I41" s="63"/>
      <c r="J41" s="63"/>
      <c r="K41" s="63"/>
      <c r="L41" s="63"/>
      <c r="M41" s="63"/>
      <c r="N41" s="63"/>
      <c r="O41" s="63"/>
      <c r="P41" s="63"/>
      <c r="Q41" s="63"/>
      <c r="R41" s="63"/>
      <c r="S41" s="63"/>
      <c r="V41" s="34"/>
      <c r="W41" s="34"/>
      <c r="X41" s="34"/>
      <c r="Y41" s="34"/>
      <c r="Z41" s="34"/>
      <c r="AA41" s="34"/>
      <c r="AB41" s="34"/>
      <c r="AC41" s="34"/>
      <c r="AD41" s="34"/>
      <c r="AE41" s="34"/>
      <c r="AF41" s="34"/>
      <c r="AG41" s="34"/>
      <c r="AH41" s="34"/>
      <c r="AI41" s="34"/>
      <c r="AJ41" s="34"/>
      <c r="AK41" s="34"/>
    </row>
    <row r="42" spans="1:37" ht="16.5" customHeight="1" x14ac:dyDescent="0.35">
      <c r="A42" s="204" t="str">
        <f>'Tabell 1.1'!A10</f>
        <v>FO4A Sosiale tjenester</v>
      </c>
      <c r="B42" s="204"/>
      <c r="C42" s="204"/>
      <c r="D42" s="205"/>
      <c r="E42" s="205"/>
      <c r="F42" s="205"/>
      <c r="G42" s="205"/>
      <c r="H42" s="205"/>
      <c r="I42" s="205"/>
      <c r="J42" s="205"/>
      <c r="K42" s="205"/>
      <c r="L42" s="205"/>
      <c r="M42" s="205"/>
      <c r="N42" s="205"/>
      <c r="O42" s="205"/>
      <c r="P42" s="205"/>
      <c r="Q42" s="205"/>
      <c r="R42" s="205"/>
      <c r="S42" s="205"/>
      <c r="V42" s="34"/>
      <c r="W42" s="34"/>
      <c r="X42" s="34"/>
      <c r="Y42" s="34"/>
      <c r="Z42" s="34"/>
      <c r="AA42" s="34"/>
      <c r="AB42" s="34"/>
      <c r="AC42" s="34"/>
      <c r="AD42" s="34"/>
      <c r="AE42" s="34"/>
      <c r="AF42" s="34"/>
      <c r="AG42" s="34"/>
      <c r="AH42" s="34"/>
      <c r="AI42" s="34"/>
      <c r="AJ42" s="34"/>
      <c r="AK42" s="34"/>
    </row>
    <row r="43" spans="1:37" ht="16.5" customHeight="1" x14ac:dyDescent="0.35">
      <c r="A43" s="57" t="str">
        <f>A37</f>
        <v>Kriteriefordelt</v>
      </c>
      <c r="B43" s="58"/>
      <c r="C43" s="58"/>
      <c r="D43" s="59">
        <f>'Tabell 1.1'!$B$10*'Tabell 3.1'!D83/100</f>
        <v>141707.30366327878</v>
      </c>
      <c r="E43" s="59">
        <f>'Tabell 1.1'!$B$10*'Tabell 3.1'!E83/100</f>
        <v>120301.70066945645</v>
      </c>
      <c r="F43" s="59">
        <f>'Tabell 1.1'!$B$10*'Tabell 3.1'!F83/100</f>
        <v>74304.643406213596</v>
      </c>
      <c r="G43" s="59">
        <f>'Tabell 1.1'!$B$10*'Tabell 3.1'!G83/100</f>
        <v>60007.743357613122</v>
      </c>
      <c r="H43" s="59">
        <f>'Tabell 1.1'!$B$10*'Tabell 3.1'!H83/100</f>
        <v>77173.897845038955</v>
      </c>
      <c r="I43" s="59">
        <f>'Tabell 1.1'!$B$10*'Tabell 3.1'!I83/100</f>
        <v>27940.140284496025</v>
      </c>
      <c r="J43" s="59">
        <f>'Tabell 1.1'!$B$10*'Tabell 3.1'!J83/100</f>
        <v>40057.467965787531</v>
      </c>
      <c r="K43" s="59">
        <f>'Tabell 1.1'!$B$10*'Tabell 3.1'!K83/100</f>
        <v>50727.409832056932</v>
      </c>
      <c r="L43" s="59">
        <f>'Tabell 1.1'!$B$10*'Tabell 3.1'!L83/100</f>
        <v>74357.979388282751</v>
      </c>
      <c r="M43" s="59">
        <f>'Tabell 1.1'!$B$10*'Tabell 3.1'!M83/100</f>
        <v>67186.997184720793</v>
      </c>
      <c r="N43" s="59">
        <f>'Tabell 1.1'!$B$10*'Tabell 3.1'!N83/100</f>
        <v>97014.384008982015</v>
      </c>
      <c r="O43" s="59">
        <f>'Tabell 1.1'!$B$10*'Tabell 3.1'!O83/100</f>
        <v>116586.20143479545</v>
      </c>
      <c r="P43" s="59">
        <f>'Tabell 1.1'!$B$10*'Tabell 3.1'!P83/100</f>
        <v>63348.271590898388</v>
      </c>
      <c r="Q43" s="59">
        <f>'Tabell 1.1'!$B$10*'Tabell 3.1'!Q83/100</f>
        <v>47538.287521163096</v>
      </c>
      <c r="R43" s="59">
        <f>'Tabell 1.1'!$B$10*'Tabell 3.1'!R83/100</f>
        <v>106704.11642265096</v>
      </c>
      <c r="S43" s="59">
        <f>SUM(D43:R43)</f>
        <v>1164956.5445754349</v>
      </c>
      <c r="V43" s="34"/>
      <c r="W43" s="34"/>
      <c r="X43" s="34"/>
      <c r="Y43" s="34"/>
      <c r="Z43" s="34"/>
      <c r="AA43" s="34"/>
      <c r="AB43" s="34"/>
      <c r="AC43" s="34"/>
      <c r="AD43" s="34"/>
      <c r="AE43" s="34"/>
      <c r="AF43" s="34"/>
      <c r="AG43" s="34"/>
      <c r="AH43" s="34"/>
      <c r="AI43" s="34"/>
      <c r="AJ43" s="34"/>
      <c r="AK43" s="34"/>
    </row>
    <row r="44" spans="1:37" ht="16.5" customHeight="1" x14ac:dyDescent="0.35">
      <c r="A44" s="57" t="str">
        <f t="shared" ref="A44:A45" si="18">A38</f>
        <v>Særskilte tildelinger</v>
      </c>
      <c r="B44" s="58"/>
      <c r="C44" s="58"/>
      <c r="D44" s="66">
        <f>'Tabell 2.3'!D85</f>
        <v>14299.005837703851</v>
      </c>
      <c r="E44" s="66">
        <f>'Tabell 2.3'!E85</f>
        <v>18141.331991051287</v>
      </c>
      <c r="F44" s="66">
        <f>'Tabell 2.3'!F85</f>
        <v>9067.5503350000599</v>
      </c>
      <c r="G44" s="66">
        <f>'Tabell 2.3'!G85</f>
        <v>6000.905071946936</v>
      </c>
      <c r="H44" s="66">
        <f>'Tabell 2.3'!H85</f>
        <v>7635.0275694184838</v>
      </c>
      <c r="I44" s="66">
        <f>'Tabell 2.3'!I85</f>
        <v>3420.8951131274816</v>
      </c>
      <c r="J44" s="66">
        <f>'Tabell 2.3'!J85</f>
        <v>4998.174567445797</v>
      </c>
      <c r="K44" s="66">
        <f>'Tabell 2.3'!K85</f>
        <v>5215.1005902161833</v>
      </c>
      <c r="L44" s="66">
        <f>'Tabell 2.3'!L85</f>
        <v>7243.4287615092899</v>
      </c>
      <c r="M44" s="66">
        <f>'Tabell 2.3'!M85</f>
        <v>6655.6137492733787</v>
      </c>
      <c r="N44" s="66">
        <f>'Tabell 2.3'!N85</f>
        <v>10959.505505443256</v>
      </c>
      <c r="O44" s="66">
        <f>'Tabell 2.3'!O85</f>
        <v>12065.664537703244</v>
      </c>
      <c r="P44" s="66">
        <f>'Tabell 2.3'!P85</f>
        <v>7214.2820738076844</v>
      </c>
      <c r="Q44" s="66">
        <f>'Tabell 2.3'!Q85</f>
        <v>4914.0759859569243</v>
      </c>
      <c r="R44" s="66">
        <f>'Tabell 2.3'!R85</f>
        <v>11111.339849190314</v>
      </c>
      <c r="S44" s="59">
        <f t="shared" ref="S44:S45" si="19">SUM(D44:R44)</f>
        <v>128941.90153879416</v>
      </c>
      <c r="V44" s="34"/>
      <c r="W44" s="34"/>
      <c r="X44" s="34"/>
      <c r="Y44" s="34"/>
      <c r="Z44" s="34"/>
      <c r="AA44" s="34"/>
      <c r="AB44" s="34"/>
      <c r="AC44" s="34"/>
      <c r="AD44" s="34"/>
      <c r="AE44" s="34"/>
      <c r="AF44" s="34"/>
      <c r="AG44" s="34"/>
      <c r="AH44" s="34"/>
      <c r="AI44" s="34"/>
      <c r="AJ44" s="34"/>
      <c r="AK44" s="34"/>
    </row>
    <row r="45" spans="1:37" ht="16.5" customHeight="1" x14ac:dyDescent="0.35">
      <c r="A45" s="57" t="str">
        <f t="shared" si="18"/>
        <v>Kompensasjon for forventet lønns- og prisutvikling</v>
      </c>
      <c r="B45" s="58"/>
      <c r="C45" s="58"/>
      <c r="D45" s="59">
        <f>'Tabell 2.2'!D124</f>
        <v>4863.1366059841703</v>
      </c>
      <c r="E45" s="59">
        <f>'Tabell 2.2'!E124</f>
        <v>4128.535291857288</v>
      </c>
      <c r="F45" s="59">
        <f>'Tabell 2.2'!F124</f>
        <v>2550.0000494116857</v>
      </c>
      <c r="G45" s="59">
        <f>'Tabell 2.2'!G124</f>
        <v>2059.3564750786654</v>
      </c>
      <c r="H45" s="59">
        <f>'Tabell 2.2'!H124</f>
        <v>2648.4676367033771</v>
      </c>
      <c r="I45" s="59">
        <f>'Tabell 2.2'!I124</f>
        <v>958.85473423961503</v>
      </c>
      <c r="J45" s="59">
        <f>'Tabell 2.2'!J124</f>
        <v>1374.6993540315329</v>
      </c>
      <c r="K45" s="59">
        <f>'Tabell 2.2'!K124</f>
        <v>1740.8723284102985</v>
      </c>
      <c r="L45" s="59">
        <f>'Tabell 2.2'!L124</f>
        <v>2551.8304431889392</v>
      </c>
      <c r="M45" s="59">
        <f>'Tabell 2.2'!M124</f>
        <v>2305.7353926623368</v>
      </c>
      <c r="N45" s="59">
        <f>'Tabell 2.2'!N124</f>
        <v>3329.356991380987</v>
      </c>
      <c r="O45" s="59">
        <f>'Tabell 2.2'!O124</f>
        <v>4001.0261242245379</v>
      </c>
      <c r="P45" s="59">
        <f>'Tabell 2.2'!P124</f>
        <v>2173.9973207842277</v>
      </c>
      <c r="Q45" s="59">
        <f>'Tabell 2.2'!Q124</f>
        <v>1631.4274582438247</v>
      </c>
      <c r="R45" s="59">
        <f>'Tabell 2.2'!R124</f>
        <v>3661.8909623545374</v>
      </c>
      <c r="S45" s="59">
        <f t="shared" si="19"/>
        <v>39979.187168556025</v>
      </c>
      <c r="V45" s="34"/>
      <c r="W45" s="34"/>
      <c r="X45" s="34"/>
      <c r="Y45" s="34"/>
      <c r="Z45" s="34"/>
      <c r="AA45" s="34"/>
      <c r="AB45" s="34"/>
      <c r="AC45" s="34"/>
      <c r="AD45" s="34"/>
      <c r="AE45" s="34"/>
      <c r="AF45" s="34"/>
      <c r="AG45" s="34"/>
      <c r="AH45" s="34"/>
      <c r="AI45" s="34"/>
      <c r="AJ45" s="34"/>
      <c r="AK45" s="34"/>
    </row>
    <row r="46" spans="1:37" ht="16.5" customHeight="1" thickBot="1" x14ac:dyDescent="0.4">
      <c r="A46" s="206" t="str">
        <f>A40</f>
        <v xml:space="preserve">Bydelsfordelt budsjett </v>
      </c>
      <c r="B46" s="207"/>
      <c r="C46" s="207"/>
      <c r="D46" s="208">
        <f>SUM(D43:D45)</f>
        <v>160869.44610696682</v>
      </c>
      <c r="E46" s="208">
        <f t="shared" ref="E46:S46" si="20">SUM(E43:E45)</f>
        <v>142571.56795236503</v>
      </c>
      <c r="F46" s="208">
        <f t="shared" si="20"/>
        <v>85922.193790625344</v>
      </c>
      <c r="G46" s="208">
        <f t="shared" si="20"/>
        <v>68068.004904638714</v>
      </c>
      <c r="H46" s="208">
        <f t="shared" si="20"/>
        <v>87457.39305116082</v>
      </c>
      <c r="I46" s="208">
        <f t="shared" si="20"/>
        <v>32319.890131863121</v>
      </c>
      <c r="J46" s="208">
        <f t="shared" si="20"/>
        <v>46430.341887264862</v>
      </c>
      <c r="K46" s="208">
        <f t="shared" si="20"/>
        <v>57683.382750683413</v>
      </c>
      <c r="L46" s="208">
        <f t="shared" si="20"/>
        <v>84153.238592980983</v>
      </c>
      <c r="M46" s="208">
        <f t="shared" si="20"/>
        <v>76148.346326656509</v>
      </c>
      <c r="N46" s="208">
        <f t="shared" si="20"/>
        <v>111303.24650580627</v>
      </c>
      <c r="O46" s="208">
        <f t="shared" si="20"/>
        <v>132652.89209672323</v>
      </c>
      <c r="P46" s="208">
        <f t="shared" si="20"/>
        <v>72736.550985490292</v>
      </c>
      <c r="Q46" s="208">
        <f t="shared" si="20"/>
        <v>54083.790965363842</v>
      </c>
      <c r="R46" s="208">
        <f t="shared" si="20"/>
        <v>121477.34723419581</v>
      </c>
      <c r="S46" s="208">
        <f t="shared" si="20"/>
        <v>1333877.6332827851</v>
      </c>
      <c r="V46" s="34"/>
      <c r="W46" s="34"/>
      <c r="X46" s="34"/>
      <c r="Y46" s="34"/>
      <c r="Z46" s="34"/>
      <c r="AA46" s="34"/>
      <c r="AB46" s="34"/>
      <c r="AC46" s="34"/>
      <c r="AD46" s="34"/>
      <c r="AE46" s="34"/>
      <c r="AF46" s="34"/>
      <c r="AG46" s="34"/>
      <c r="AH46" s="34"/>
      <c r="AI46" s="34"/>
      <c r="AJ46" s="34"/>
      <c r="AK46" s="34"/>
    </row>
    <row r="47" spans="1:37" ht="16.5" customHeight="1" thickBot="1" x14ac:dyDescent="0.4">
      <c r="A47" s="63"/>
      <c r="B47" s="63"/>
      <c r="C47" s="63"/>
      <c r="D47" s="63"/>
      <c r="E47" s="63"/>
      <c r="F47" s="63"/>
      <c r="G47" s="63"/>
      <c r="H47" s="63"/>
      <c r="I47" s="63"/>
      <c r="J47" s="63"/>
      <c r="K47" s="63"/>
      <c r="L47" s="63"/>
      <c r="M47" s="63"/>
      <c r="N47" s="63"/>
      <c r="O47" s="63"/>
      <c r="P47" s="63"/>
      <c r="Q47" s="63"/>
      <c r="R47" s="63"/>
      <c r="S47" s="63"/>
      <c r="V47" s="34"/>
      <c r="W47" s="34"/>
      <c r="X47" s="34"/>
      <c r="Y47" s="34"/>
      <c r="Z47" s="34"/>
      <c r="AA47" s="34"/>
      <c r="AB47" s="34"/>
      <c r="AC47" s="34"/>
      <c r="AD47" s="34"/>
      <c r="AE47" s="34"/>
      <c r="AF47" s="34"/>
      <c r="AG47" s="34"/>
      <c r="AH47" s="34"/>
      <c r="AI47" s="34"/>
      <c r="AJ47" s="34"/>
      <c r="AK47" s="34"/>
    </row>
    <row r="48" spans="1:37" ht="16.5" customHeight="1" x14ac:dyDescent="0.35">
      <c r="A48" s="204" t="str">
        <f>'Tabell 1.1'!A11</f>
        <v>FO4B Kvalifiseringsprogram (KVP)</v>
      </c>
      <c r="B48" s="204"/>
      <c r="C48" s="204"/>
      <c r="D48" s="205"/>
      <c r="E48" s="205"/>
      <c r="F48" s="205"/>
      <c r="G48" s="205"/>
      <c r="H48" s="205"/>
      <c r="I48" s="205"/>
      <c r="J48" s="205"/>
      <c r="K48" s="205"/>
      <c r="L48" s="205"/>
      <c r="M48" s="205"/>
      <c r="N48" s="205"/>
      <c r="O48" s="205"/>
      <c r="P48" s="205"/>
      <c r="Q48" s="205"/>
      <c r="R48" s="205"/>
      <c r="S48" s="205"/>
      <c r="V48" s="34"/>
      <c r="W48" s="34"/>
      <c r="X48" s="34"/>
      <c r="Y48" s="34"/>
      <c r="Z48" s="34"/>
      <c r="AA48" s="34"/>
      <c r="AB48" s="34"/>
      <c r="AC48" s="34"/>
      <c r="AD48" s="34"/>
      <c r="AE48" s="34"/>
      <c r="AF48" s="34"/>
      <c r="AG48" s="34"/>
      <c r="AH48" s="34"/>
      <c r="AI48" s="34"/>
      <c r="AJ48" s="34"/>
      <c r="AK48" s="34"/>
    </row>
    <row r="49" spans="1:37" ht="16.5" customHeight="1" x14ac:dyDescent="0.35">
      <c r="A49" s="57" t="str">
        <f>A43</f>
        <v>Kriteriefordelt</v>
      </c>
      <c r="B49" s="58"/>
      <c r="C49" s="58"/>
      <c r="D49" s="59">
        <f>'Tabell 1.1'!$B$11*'Tabell 3.1'!D95/100</f>
        <v>63206.842666493627</v>
      </c>
      <c r="E49" s="59">
        <f>'Tabell 1.1'!$B$11*'Tabell 3.1'!E95/100</f>
        <v>55229.870380680877</v>
      </c>
      <c r="F49" s="59">
        <f>'Tabell 1.1'!$B$11*'Tabell 3.1'!F95/100</f>
        <v>35958.011053414884</v>
      </c>
      <c r="G49" s="59">
        <f>'Tabell 1.1'!$B$11*'Tabell 3.1'!G95/100</f>
        <v>29804.759084280624</v>
      </c>
      <c r="H49" s="59">
        <f>'Tabell 1.1'!$B$11*'Tabell 3.1'!H95/100</f>
        <v>32703.148880112662</v>
      </c>
      <c r="I49" s="59">
        <f>'Tabell 1.1'!$B$11*'Tabell 3.1'!I95/100</f>
        <v>7909.1922241957463</v>
      </c>
      <c r="J49" s="59">
        <f>'Tabell 1.1'!$B$11*'Tabell 3.1'!J95/100</f>
        <v>10866.952370189847</v>
      </c>
      <c r="K49" s="59">
        <f>'Tabell 1.1'!$B$11*'Tabell 3.1'!K95/100</f>
        <v>15552.649912124552</v>
      </c>
      <c r="L49" s="59">
        <f>'Tabell 1.1'!$B$11*'Tabell 3.1'!L95/100</f>
        <v>29171.519506709785</v>
      </c>
      <c r="M49" s="59">
        <f>'Tabell 1.1'!$B$11*'Tabell 3.1'!M95/100</f>
        <v>26601.694461372288</v>
      </c>
      <c r="N49" s="59">
        <f>'Tabell 1.1'!$B$11*'Tabell 3.1'!N95/100</f>
        <v>38474.062612919377</v>
      </c>
      <c r="O49" s="59">
        <f>'Tabell 1.1'!$B$11*'Tabell 3.1'!O95/100</f>
        <v>44652.200327982486</v>
      </c>
      <c r="P49" s="59">
        <f>'Tabell 1.1'!$B$11*'Tabell 3.1'!P95/100</f>
        <v>21901.18785169175</v>
      </c>
      <c r="Q49" s="59">
        <f>'Tabell 1.1'!$B$11*'Tabell 3.1'!Q95/100</f>
        <v>14753.197108030738</v>
      </c>
      <c r="R49" s="59">
        <f>'Tabell 1.1'!$B$11*'Tabell 3.1'!R95/100</f>
        <v>43092.913664671934</v>
      </c>
      <c r="S49" s="59">
        <f>SUM(D49:R49)</f>
        <v>469878.20210487116</v>
      </c>
      <c r="V49" s="34"/>
      <c r="W49" s="34"/>
      <c r="X49" s="34"/>
      <c r="Y49" s="34"/>
      <c r="Z49" s="34"/>
      <c r="AA49" s="34"/>
      <c r="AB49" s="34"/>
      <c r="AC49" s="34"/>
      <c r="AD49" s="34"/>
      <c r="AE49" s="34"/>
      <c r="AF49" s="34"/>
      <c r="AG49" s="34"/>
      <c r="AH49" s="34"/>
      <c r="AI49" s="34"/>
      <c r="AJ49" s="34"/>
      <c r="AK49" s="34"/>
    </row>
    <row r="50" spans="1:37" ht="16.5" customHeight="1" x14ac:dyDescent="0.35">
      <c r="A50" s="57" t="str">
        <f t="shared" ref="A50:A51" si="21">A44</f>
        <v>Særskilte tildelinger</v>
      </c>
      <c r="B50" s="58"/>
      <c r="C50" s="58"/>
      <c r="D50" s="59">
        <f>'Tabell 2.3'!D89</f>
        <v>-257.48656219000173</v>
      </c>
      <c r="E50" s="59">
        <f>'Tabell 2.3'!E89</f>
        <v>-245.66803580096499</v>
      </c>
      <c r="F50" s="59">
        <f>'Tabell 2.3'!F89</f>
        <v>-143.7727236509273</v>
      </c>
      <c r="G50" s="59">
        <f>'Tabell 2.3'!G89</f>
        <v>-123.59275818094616</v>
      </c>
      <c r="H50" s="59">
        <f>'Tabell 2.3'!H89</f>
        <v>-110.32537120461733</v>
      </c>
      <c r="I50" s="59">
        <f>'Tabell 2.3'!I89</f>
        <v>-19.860618686158471</v>
      </c>
      <c r="J50" s="59">
        <f>'Tabell 2.3'!J89</f>
        <v>-45.429138114675325</v>
      </c>
      <c r="K50" s="59">
        <f>'Tabell 2.3'!K89</f>
        <v>-47.219342197639747</v>
      </c>
      <c r="L50" s="59">
        <f>'Tabell 2.3'!L89</f>
        <v>-145.46069269089011</v>
      </c>
      <c r="M50" s="59">
        <f>'Tabell 2.3'!M89</f>
        <v>-110.76752193547868</v>
      </c>
      <c r="N50" s="59">
        <f>'Tabell 2.3'!N89</f>
        <v>-183.05673534362091</v>
      </c>
      <c r="O50" s="59">
        <f>'Tabell 2.3'!O89</f>
        <v>-159.70003512200722</v>
      </c>
      <c r="P50" s="59">
        <f>'Tabell 2.3'!P89</f>
        <v>-63.979298855162739</v>
      </c>
      <c r="Q50" s="59">
        <f>'Tabell 2.3'!Q89</f>
        <v>-46.41080684440265</v>
      </c>
      <c r="R50" s="59">
        <f>'Tabell 2.3'!R89</f>
        <v>-170.64435922718476</v>
      </c>
      <c r="S50" s="59">
        <f t="shared" ref="S50:S51" si="22">SUM(D50:R50)</f>
        <v>-1873.3740000446783</v>
      </c>
      <c r="V50" s="34"/>
      <c r="W50" s="34"/>
      <c r="X50" s="34"/>
      <c r="Y50" s="34"/>
      <c r="Z50" s="34"/>
      <c r="AA50" s="34"/>
      <c r="AB50" s="34"/>
      <c r="AC50" s="34"/>
      <c r="AD50" s="34"/>
      <c r="AE50" s="34"/>
      <c r="AF50" s="34"/>
      <c r="AG50" s="34"/>
      <c r="AH50" s="34"/>
      <c r="AI50" s="34"/>
      <c r="AJ50" s="34"/>
      <c r="AK50" s="34"/>
    </row>
    <row r="51" spans="1:37" ht="16.5" customHeight="1" x14ac:dyDescent="0.35">
      <c r="A51" s="57" t="str">
        <f t="shared" si="21"/>
        <v>Kompensasjon for forventet lønns- og prisutvikling</v>
      </c>
      <c r="B51" s="58"/>
      <c r="C51" s="58"/>
      <c r="D51" s="59">
        <f>'Tabell 2.2'!D142</f>
        <v>2147.867428442848</v>
      </c>
      <c r="E51" s="59">
        <f>'Tabell 2.2'!E142</f>
        <v>1876.7974267233812</v>
      </c>
      <c r="F51" s="59">
        <f>'Tabell 2.2'!F142</f>
        <v>1221.9094875650146</v>
      </c>
      <c r="G51" s="59">
        <f>'Tabell 2.2'!G142</f>
        <v>1012.8123562110485</v>
      </c>
      <c r="H51" s="59">
        <f>'Tabell 2.2'!H142</f>
        <v>1111.3041772666643</v>
      </c>
      <c r="I51" s="59">
        <f>'Tabell 2.2'!I142</f>
        <v>268.76672915429276</v>
      </c>
      <c r="J51" s="59">
        <f>'Tabell 2.2'!J142</f>
        <v>369.2760476191873</v>
      </c>
      <c r="K51" s="59">
        <f>'Tabell 2.2'!K142</f>
        <v>528.50338290881098</v>
      </c>
      <c r="L51" s="59">
        <f>'Tabell 2.2'!L142</f>
        <v>991.29388438606168</v>
      </c>
      <c r="M51" s="59">
        <f>'Tabell 2.2'!M142</f>
        <v>903.96720773491063</v>
      </c>
      <c r="N51" s="59">
        <f>'Tabell 2.2'!N142</f>
        <v>1307.4088570155207</v>
      </c>
      <c r="O51" s="59">
        <f>'Tabell 2.2'!O142</f>
        <v>1517.3516449607375</v>
      </c>
      <c r="P51" s="59">
        <f>'Tabell 2.2'!P142</f>
        <v>744.23663714804684</v>
      </c>
      <c r="Q51" s="59">
        <f>'Tabell 2.2'!Q142</f>
        <v>501.33672553358565</v>
      </c>
      <c r="R51" s="59">
        <f>'Tabell 2.2'!R142</f>
        <v>1464.3646439583056</v>
      </c>
      <c r="S51" s="59">
        <f t="shared" si="22"/>
        <v>15967.196636628418</v>
      </c>
      <c r="V51" s="34"/>
      <c r="W51" s="34"/>
      <c r="X51" s="34"/>
      <c r="Y51" s="34"/>
      <c r="Z51" s="34"/>
      <c r="AA51" s="34"/>
      <c r="AB51" s="34"/>
      <c r="AC51" s="34"/>
      <c r="AD51" s="34"/>
      <c r="AE51" s="34"/>
      <c r="AF51" s="34"/>
      <c r="AG51" s="34"/>
      <c r="AH51" s="34"/>
      <c r="AI51" s="34"/>
      <c r="AJ51" s="34"/>
      <c r="AK51" s="34"/>
    </row>
    <row r="52" spans="1:37" ht="16.5" customHeight="1" thickBot="1" x14ac:dyDescent="0.4">
      <c r="A52" s="206" t="str">
        <f>A46</f>
        <v xml:space="preserve">Bydelsfordelt budsjett </v>
      </c>
      <c r="B52" s="207"/>
      <c r="C52" s="207"/>
      <c r="D52" s="208">
        <f>SUM(D49:D51)</f>
        <v>65097.223532746473</v>
      </c>
      <c r="E52" s="208">
        <f t="shared" ref="E52" si="23">SUM(E49:E51)</f>
        <v>56860.999771603296</v>
      </c>
      <c r="F52" s="208">
        <f t="shared" ref="F52" si="24">SUM(F49:F51)</f>
        <v>37036.147817328965</v>
      </c>
      <c r="G52" s="208">
        <f t="shared" ref="G52" si="25">SUM(G49:G51)</f>
        <v>30693.978682310728</v>
      </c>
      <c r="H52" s="208">
        <f t="shared" ref="H52" si="26">SUM(H49:H51)</f>
        <v>33704.12768617471</v>
      </c>
      <c r="I52" s="208">
        <f t="shared" ref="I52" si="27">SUM(I49:I51)</f>
        <v>8158.0983346638805</v>
      </c>
      <c r="J52" s="208">
        <f t="shared" ref="J52" si="28">SUM(J49:J51)</f>
        <v>11190.799279694358</v>
      </c>
      <c r="K52" s="208">
        <f t="shared" ref="K52" si="29">SUM(K49:K51)</f>
        <v>16033.933952835725</v>
      </c>
      <c r="L52" s="208">
        <f t="shared" ref="L52" si="30">SUM(L49:L51)</f>
        <v>30017.352698404957</v>
      </c>
      <c r="M52" s="208">
        <f t="shared" ref="M52" si="31">SUM(M49:M51)</f>
        <v>27394.894147171719</v>
      </c>
      <c r="N52" s="208">
        <f t="shared" ref="N52" si="32">SUM(N49:N51)</f>
        <v>39598.414734591279</v>
      </c>
      <c r="O52" s="208">
        <f t="shared" ref="O52" si="33">SUM(O49:O51)</f>
        <v>46009.851937821215</v>
      </c>
      <c r="P52" s="208">
        <f t="shared" ref="P52" si="34">SUM(P49:P51)</f>
        <v>22581.445189984632</v>
      </c>
      <c r="Q52" s="208">
        <f t="shared" ref="Q52" si="35">SUM(Q49:Q51)</f>
        <v>15208.123026719921</v>
      </c>
      <c r="R52" s="208">
        <f t="shared" ref="R52" si="36">SUM(R49:R51)</f>
        <v>44386.633949403054</v>
      </c>
      <c r="S52" s="208">
        <f t="shared" ref="S52" si="37">SUM(S49:S51)</f>
        <v>483972.02474145492</v>
      </c>
      <c r="V52" s="34"/>
      <c r="W52" s="34"/>
      <c r="X52" s="34"/>
      <c r="Y52" s="34"/>
      <c r="Z52" s="34"/>
      <c r="AA52" s="34"/>
      <c r="AB52" s="34"/>
      <c r="AC52" s="34"/>
      <c r="AD52" s="34"/>
      <c r="AE52" s="34"/>
      <c r="AF52" s="34"/>
      <c r="AG52" s="34"/>
      <c r="AH52" s="34"/>
      <c r="AI52" s="34"/>
      <c r="AJ52" s="34"/>
      <c r="AK52" s="34"/>
    </row>
    <row r="53" spans="1:37" ht="16.5" customHeight="1" thickBot="1" x14ac:dyDescent="0.4">
      <c r="A53" s="63"/>
      <c r="B53" s="63"/>
      <c r="C53" s="63"/>
      <c r="D53" s="64"/>
      <c r="E53" s="64"/>
      <c r="F53" s="64"/>
      <c r="G53" s="64"/>
      <c r="H53" s="64"/>
      <c r="I53" s="64"/>
      <c r="J53" s="64"/>
      <c r="K53" s="64"/>
      <c r="L53" s="64"/>
      <c r="M53" s="64"/>
      <c r="N53" s="64"/>
      <c r="O53" s="64"/>
      <c r="P53" s="64"/>
      <c r="Q53" s="64"/>
      <c r="R53" s="64"/>
      <c r="S53" s="64"/>
      <c r="V53" s="34"/>
      <c r="W53" s="34"/>
      <c r="X53" s="34"/>
      <c r="Y53" s="34"/>
      <c r="Z53" s="34"/>
      <c r="AA53" s="34"/>
      <c r="AB53" s="34"/>
      <c r="AC53" s="34"/>
      <c r="AD53" s="34"/>
      <c r="AE53" s="34"/>
      <c r="AF53" s="34"/>
      <c r="AG53" s="34"/>
      <c r="AH53" s="34"/>
      <c r="AI53" s="34"/>
      <c r="AJ53" s="34"/>
      <c r="AK53" s="34"/>
    </row>
    <row r="54" spans="1:37" ht="16.5" customHeight="1" x14ac:dyDescent="0.35">
      <c r="A54" s="204" t="str">
        <f>'Tabell 1.1'!A12</f>
        <v>FO4C Økonomisk sosialhjelp</v>
      </c>
      <c r="B54" s="204"/>
      <c r="C54" s="204"/>
      <c r="D54" s="205"/>
      <c r="E54" s="205"/>
      <c r="F54" s="205"/>
      <c r="G54" s="205"/>
      <c r="H54" s="205"/>
      <c r="I54" s="205"/>
      <c r="J54" s="205"/>
      <c r="K54" s="205"/>
      <c r="L54" s="205"/>
      <c r="M54" s="205"/>
      <c r="N54" s="205"/>
      <c r="O54" s="205"/>
      <c r="P54" s="205"/>
      <c r="Q54" s="205"/>
      <c r="R54" s="205"/>
      <c r="S54" s="205"/>
      <c r="V54" s="34"/>
      <c r="W54" s="34"/>
      <c r="X54" s="34"/>
      <c r="Y54" s="34"/>
      <c r="Z54" s="34"/>
      <c r="AA54" s="34"/>
      <c r="AB54" s="34"/>
      <c r="AC54" s="34"/>
      <c r="AD54" s="34"/>
      <c r="AE54" s="34"/>
      <c r="AF54" s="34"/>
      <c r="AG54" s="34"/>
      <c r="AH54" s="34"/>
      <c r="AI54" s="34"/>
      <c r="AJ54" s="34"/>
      <c r="AK54" s="34"/>
    </row>
    <row r="55" spans="1:37" ht="16.5" customHeight="1" x14ac:dyDescent="0.35">
      <c r="A55" s="57" t="str">
        <f>A49</f>
        <v>Kriteriefordelt</v>
      </c>
      <c r="B55" s="58"/>
      <c r="C55" s="58"/>
      <c r="D55" s="59">
        <f>'Tabell 1.1'!$B$12*'Tabell 3.1'!D99/100</f>
        <v>186427.38860954347</v>
      </c>
      <c r="E55" s="59">
        <f>'Tabell 1.1'!$B$12*'Tabell 3.1'!E99/100</f>
        <v>163305.85542797885</v>
      </c>
      <c r="F55" s="59">
        <f>'Tabell 1.1'!$B$12*'Tabell 3.1'!F99/100</f>
        <v>110359.99888660545</v>
      </c>
      <c r="G55" s="59">
        <f>'Tabell 1.1'!$B$12*'Tabell 3.1'!G99/100</f>
        <v>86642.44416867668</v>
      </c>
      <c r="H55" s="59">
        <f>'Tabell 1.1'!$B$12*'Tabell 3.1'!H99/100</f>
        <v>93835.229225372444</v>
      </c>
      <c r="I55" s="59">
        <f>'Tabell 1.1'!$B$12*'Tabell 3.1'!I99/100</f>
        <v>25616.783768048499</v>
      </c>
      <c r="J55" s="59">
        <f>'Tabell 1.1'!$B$12*'Tabell 3.1'!J99/100</f>
        <v>32600.002468490624</v>
      </c>
      <c r="K55" s="59">
        <f>'Tabell 1.1'!$B$12*'Tabell 3.1'!K99/100</f>
        <v>46491.411063629181</v>
      </c>
      <c r="L55" s="59">
        <f>'Tabell 1.1'!$B$12*'Tabell 3.1'!L99/100</f>
        <v>86436.007254939977</v>
      </c>
      <c r="M55" s="59">
        <f>'Tabell 1.1'!$B$12*'Tabell 3.1'!M99/100</f>
        <v>79399.284116688053</v>
      </c>
      <c r="N55" s="59">
        <f>'Tabell 1.1'!$B$12*'Tabell 3.1'!N99/100</f>
        <v>106061.34502109807</v>
      </c>
      <c r="O55" s="59">
        <f>'Tabell 1.1'!$B$12*'Tabell 3.1'!O99/100</f>
        <v>129807.2608726225</v>
      </c>
      <c r="P55" s="59">
        <f>'Tabell 1.1'!$B$12*'Tabell 3.1'!P99/100</f>
        <v>66672.901230386589</v>
      </c>
      <c r="Q55" s="59">
        <f>'Tabell 1.1'!$B$12*'Tabell 3.1'!Q99/100</f>
        <v>42403.871411952765</v>
      </c>
      <c r="R55" s="59">
        <f>'Tabell 1.1'!$B$12*'Tabell 3.1'!R99/100</f>
        <v>124456.21636429886</v>
      </c>
      <c r="S55" s="59">
        <f>SUM(D55:R55)</f>
        <v>1380515.9998903321</v>
      </c>
      <c r="V55" s="34"/>
      <c r="W55" s="34"/>
      <c r="X55" s="34"/>
      <c r="Y55" s="34"/>
      <c r="Z55" s="34"/>
      <c r="AA55" s="34"/>
      <c r="AB55" s="34"/>
      <c r="AC55" s="34"/>
      <c r="AD55" s="34"/>
      <c r="AE55" s="34"/>
      <c r="AF55" s="34"/>
      <c r="AG55" s="34"/>
      <c r="AH55" s="34"/>
      <c r="AI55" s="34"/>
      <c r="AJ55" s="34"/>
      <c r="AK55" s="34"/>
    </row>
    <row r="56" spans="1:37" ht="16.5" customHeight="1" x14ac:dyDescent="0.35">
      <c r="A56" s="57" t="str">
        <f t="shared" ref="A56:A57" si="38">A50</f>
        <v>Særskilte tildelinger</v>
      </c>
      <c r="B56" s="58"/>
      <c r="C56" s="58"/>
      <c r="D56" s="59">
        <f>'Tabell 2.3'!D93</f>
        <v>0</v>
      </c>
      <c r="E56" s="59">
        <f>'Tabell 2.3'!E93</f>
        <v>3000</v>
      </c>
      <c r="F56" s="59">
        <f>'Tabell 2.3'!F93</f>
        <v>0</v>
      </c>
      <c r="G56" s="59">
        <f>'Tabell 2.3'!G93</f>
        <v>0</v>
      </c>
      <c r="H56" s="59">
        <f>'Tabell 2.3'!H93</f>
        <v>0</v>
      </c>
      <c r="I56" s="59">
        <f>'Tabell 2.3'!I93</f>
        <v>0</v>
      </c>
      <c r="J56" s="59">
        <f>'Tabell 2.3'!J93</f>
        <v>0</v>
      </c>
      <c r="K56" s="59">
        <f>'Tabell 2.3'!K93</f>
        <v>0</v>
      </c>
      <c r="L56" s="59">
        <f>'Tabell 2.3'!L93</f>
        <v>0</v>
      </c>
      <c r="M56" s="59">
        <f>'Tabell 2.3'!M93</f>
        <v>0</v>
      </c>
      <c r="N56" s="59">
        <f>'Tabell 2.3'!N93</f>
        <v>0</v>
      </c>
      <c r="O56" s="59">
        <f>'Tabell 2.3'!O93</f>
        <v>0</v>
      </c>
      <c r="P56" s="59">
        <f>'Tabell 2.3'!P93</f>
        <v>0</v>
      </c>
      <c r="Q56" s="59">
        <f>'Tabell 2.3'!Q93</f>
        <v>0</v>
      </c>
      <c r="R56" s="59">
        <f>'Tabell 2.3'!R93</f>
        <v>0</v>
      </c>
      <c r="S56" s="59">
        <f t="shared" ref="S56:S57" si="39">SUM(D56:R56)</f>
        <v>3000</v>
      </c>
      <c r="V56" s="34"/>
      <c r="W56" s="34"/>
      <c r="X56" s="34"/>
      <c r="Y56" s="34"/>
      <c r="Z56" s="34"/>
      <c r="AA56" s="34"/>
      <c r="AB56" s="34"/>
      <c r="AC56" s="34"/>
      <c r="AD56" s="34"/>
      <c r="AE56" s="34"/>
      <c r="AF56" s="34"/>
      <c r="AG56" s="34"/>
      <c r="AH56" s="34"/>
      <c r="AI56" s="34"/>
      <c r="AJ56" s="34"/>
      <c r="AK56" s="34"/>
    </row>
    <row r="57" spans="1:37" ht="16.5" customHeight="1" x14ac:dyDescent="0.35">
      <c r="A57" s="57" t="str">
        <f t="shared" si="38"/>
        <v>Kompensasjon for forventet lønns- og prisutvikling</v>
      </c>
      <c r="B57" s="58"/>
      <c r="C57" s="58"/>
      <c r="D57" s="59">
        <f>'Tabell 2.2'!D160</f>
        <v>4797.7656637416894</v>
      </c>
      <c r="E57" s="59">
        <f>'Tabell 2.2'!E160</f>
        <v>4202.7259605148638</v>
      </c>
      <c r="F57" s="59">
        <f>'Tabell 2.2'!F160</f>
        <v>2840.1482060003596</v>
      </c>
      <c r="G57" s="59">
        <f>'Tabell 2.2'!G160</f>
        <v>2229.76970688444</v>
      </c>
      <c r="H57" s="59">
        <f>'Tabell 2.2'!H160</f>
        <v>2414.8782224790348</v>
      </c>
      <c r="I57" s="59">
        <f>'Tabell 2.2'!I160</f>
        <v>659.25573755286177</v>
      </c>
      <c r="J57" s="59">
        <f>'Tabell 2.2'!J160</f>
        <v>838.97099909928113</v>
      </c>
      <c r="K57" s="59">
        <f>'Tabell 2.2'!K160</f>
        <v>1196.4706330095648</v>
      </c>
      <c r="L57" s="59">
        <f>'Tabell 2.2'!L160</f>
        <v>2224.4569899932048</v>
      </c>
      <c r="M57" s="59">
        <f>'Tabell 2.2'!M160</f>
        <v>2043.364775433088</v>
      </c>
      <c r="N57" s="59">
        <f>'Tabell 2.2'!N160</f>
        <v>2729.5210386615681</v>
      </c>
      <c r="O57" s="59">
        <f>'Tabell 2.2'!O160</f>
        <v>3340.6294201942555</v>
      </c>
      <c r="P57" s="59">
        <f>'Tabell 2.2'!P160</f>
        <v>1715.8474332071114</v>
      </c>
      <c r="Q57" s="59">
        <f>'Tabell 2.2'!Q160</f>
        <v>1091.2765543054454</v>
      </c>
      <c r="R57" s="59">
        <f>'Tabell 2.2'!R160</f>
        <v>3202.9186589232345</v>
      </c>
      <c r="S57" s="59">
        <f t="shared" si="39"/>
        <v>35528.000000000007</v>
      </c>
      <c r="V57" s="34"/>
      <c r="W57" s="34"/>
      <c r="X57" s="34"/>
      <c r="Y57" s="34"/>
      <c r="Z57" s="34"/>
      <c r="AA57" s="34"/>
      <c r="AB57" s="34"/>
      <c r="AC57" s="34"/>
      <c r="AD57" s="34"/>
      <c r="AE57" s="34"/>
      <c r="AF57" s="34"/>
      <c r="AG57" s="34"/>
      <c r="AH57" s="34"/>
      <c r="AI57" s="34"/>
      <c r="AJ57" s="34"/>
      <c r="AK57" s="34"/>
    </row>
    <row r="58" spans="1:37" ht="16.5" customHeight="1" thickBot="1" x14ac:dyDescent="0.4">
      <c r="A58" s="206" t="str">
        <f>A52</f>
        <v xml:space="preserve">Bydelsfordelt budsjett </v>
      </c>
      <c r="B58" s="207"/>
      <c r="C58" s="207"/>
      <c r="D58" s="208">
        <f>SUM(D55:D57)</f>
        <v>191225.15427328515</v>
      </c>
      <c r="E58" s="208">
        <f t="shared" ref="E58:S58" si="40">SUM(E55:E57)</f>
        <v>170508.58138849371</v>
      </c>
      <c r="F58" s="208">
        <f t="shared" si="40"/>
        <v>113200.14709260581</v>
      </c>
      <c r="G58" s="208">
        <f t="shared" si="40"/>
        <v>88872.213875561123</v>
      </c>
      <c r="H58" s="208">
        <f t="shared" si="40"/>
        <v>96250.107447851478</v>
      </c>
      <c r="I58" s="208">
        <f t="shared" si="40"/>
        <v>26276.039505601362</v>
      </c>
      <c r="J58" s="208">
        <f t="shared" si="40"/>
        <v>33438.973467589902</v>
      </c>
      <c r="K58" s="208">
        <f t="shared" si="40"/>
        <v>47687.881696638746</v>
      </c>
      <c r="L58" s="208">
        <f t="shared" si="40"/>
        <v>88660.464244933188</v>
      </c>
      <c r="M58" s="208">
        <f t="shared" si="40"/>
        <v>81442.648892121142</v>
      </c>
      <c r="N58" s="208">
        <f t="shared" si="40"/>
        <v>108790.86605975963</v>
      </c>
      <c r="O58" s="208">
        <f t="shared" si="40"/>
        <v>133147.89029281677</v>
      </c>
      <c r="P58" s="208">
        <f t="shared" si="40"/>
        <v>68388.748663593695</v>
      </c>
      <c r="Q58" s="208">
        <f t="shared" si="40"/>
        <v>43495.147966258213</v>
      </c>
      <c r="R58" s="208">
        <f t="shared" si="40"/>
        <v>127659.1350232221</v>
      </c>
      <c r="S58" s="208">
        <f t="shared" si="40"/>
        <v>1419043.9998903321</v>
      </c>
      <c r="V58" s="34"/>
      <c r="W58" s="34"/>
      <c r="X58" s="34"/>
      <c r="Y58" s="34"/>
      <c r="Z58" s="34"/>
      <c r="AA58" s="34"/>
      <c r="AB58" s="34"/>
      <c r="AC58" s="34"/>
      <c r="AD58" s="34"/>
      <c r="AE58" s="34"/>
      <c r="AF58" s="34"/>
      <c r="AG58" s="34"/>
      <c r="AH58" s="34"/>
      <c r="AI58" s="34"/>
      <c r="AJ58" s="34"/>
      <c r="AK58" s="34"/>
    </row>
    <row r="59" spans="1:37" ht="16.5" customHeight="1" x14ac:dyDescent="0.35">
      <c r="A59" s="67"/>
      <c r="B59" s="42"/>
      <c r="C59" s="42"/>
      <c r="D59" s="68"/>
      <c r="E59" s="68"/>
      <c r="F59" s="68"/>
      <c r="G59" s="68"/>
      <c r="H59" s="68"/>
      <c r="I59" s="68"/>
      <c r="J59" s="68"/>
      <c r="K59" s="68"/>
      <c r="L59" s="68"/>
      <c r="M59" s="68"/>
      <c r="N59" s="68"/>
      <c r="O59" s="68"/>
      <c r="P59" s="68"/>
      <c r="Q59" s="68"/>
      <c r="R59" s="68"/>
      <c r="S59" s="68"/>
    </row>
    <row r="60" spans="1:37" ht="16.5" customHeight="1" thickBot="1" x14ac:dyDescent="0.4">
      <c r="A60" s="209" t="s">
        <v>207</v>
      </c>
      <c r="B60" s="207"/>
      <c r="C60" s="207"/>
      <c r="D60" s="208">
        <f>ROUND(D58,0)</f>
        <v>191225</v>
      </c>
      <c r="E60" s="208">
        <f t="shared" ref="E60:R60" si="41">ROUND(E58,0)</f>
        <v>170509</v>
      </c>
      <c r="F60" s="208">
        <f t="shared" si="41"/>
        <v>113200</v>
      </c>
      <c r="G60" s="208">
        <f t="shared" si="41"/>
        <v>88872</v>
      </c>
      <c r="H60" s="208">
        <f t="shared" si="41"/>
        <v>96250</v>
      </c>
      <c r="I60" s="208">
        <f t="shared" si="41"/>
        <v>26276</v>
      </c>
      <c r="J60" s="208">
        <f t="shared" si="41"/>
        <v>33439</v>
      </c>
      <c r="K60" s="208">
        <f t="shared" si="41"/>
        <v>47688</v>
      </c>
      <c r="L60" s="208">
        <f t="shared" si="41"/>
        <v>88660</v>
      </c>
      <c r="M60" s="208">
        <f t="shared" si="41"/>
        <v>81443</v>
      </c>
      <c r="N60" s="208">
        <f t="shared" si="41"/>
        <v>108791</v>
      </c>
      <c r="O60" s="208">
        <f t="shared" si="41"/>
        <v>133148</v>
      </c>
      <c r="P60" s="208">
        <f t="shared" si="41"/>
        <v>68389</v>
      </c>
      <c r="Q60" s="208">
        <f t="shared" si="41"/>
        <v>43495</v>
      </c>
      <c r="R60" s="208">
        <f t="shared" si="41"/>
        <v>127659</v>
      </c>
      <c r="S60" s="208">
        <f>SUM(D60:R60)</f>
        <v>1419044</v>
      </c>
    </row>
    <row r="61" spans="1:37" ht="16.5" customHeight="1" thickBot="1" x14ac:dyDescent="0.4">
      <c r="A61" s="22"/>
      <c r="B61" s="22"/>
      <c r="C61" s="22"/>
      <c r="D61" s="314"/>
      <c r="E61" s="314"/>
      <c r="F61" s="314"/>
      <c r="G61" s="314"/>
      <c r="H61" s="314"/>
      <c r="I61" s="314"/>
      <c r="J61" s="314"/>
      <c r="K61" s="314"/>
      <c r="L61" s="314"/>
      <c r="M61" s="314"/>
      <c r="N61" s="314"/>
      <c r="O61" s="314"/>
      <c r="P61" s="314"/>
      <c r="Q61" s="314"/>
      <c r="R61" s="314"/>
      <c r="S61" s="22"/>
    </row>
    <row r="62" spans="1:37" ht="16.5" customHeight="1" x14ac:dyDescent="0.35">
      <c r="A62" s="210" t="str">
        <f>'Tabell 1.1'!A13</f>
        <v>Inndekking av merforbruk</v>
      </c>
      <c r="B62" s="210"/>
      <c r="C62" s="210"/>
      <c r="D62" s="211"/>
      <c r="E62" s="211"/>
      <c r="F62" s="211"/>
      <c r="G62" s="211"/>
      <c r="H62" s="211"/>
      <c r="I62" s="211"/>
      <c r="J62" s="211"/>
      <c r="K62" s="211"/>
      <c r="L62" s="211"/>
      <c r="M62" s="211"/>
      <c r="N62" s="211"/>
      <c r="O62" s="211"/>
      <c r="P62" s="211"/>
      <c r="Q62" s="211"/>
      <c r="R62" s="211"/>
      <c r="S62" s="211"/>
    </row>
    <row r="63" spans="1:37" ht="16.5" customHeight="1" x14ac:dyDescent="0.35">
      <c r="A63" s="57" t="str">
        <f t="shared" ref="A63" si="42">A56</f>
        <v>Særskilte tildelinger</v>
      </c>
      <c r="B63" s="58"/>
      <c r="C63" s="58"/>
      <c r="D63" s="59">
        <f>'Tabell 2.3'!D97</f>
        <v>0</v>
      </c>
      <c r="E63" s="59">
        <f>'Tabell 2.3'!E97</f>
        <v>0</v>
      </c>
      <c r="F63" s="59">
        <f>'Tabell 2.3'!F97</f>
        <v>0</v>
      </c>
      <c r="G63" s="59">
        <f>'Tabell 2.3'!G97</f>
        <v>0</v>
      </c>
      <c r="H63" s="59">
        <f>'Tabell 2.3'!H97</f>
        <v>0</v>
      </c>
      <c r="I63" s="59">
        <f>'Tabell 2.3'!I97</f>
        <v>0</v>
      </c>
      <c r="J63" s="59">
        <f>'Tabell 2.3'!J97</f>
        <v>-23009</v>
      </c>
      <c r="K63" s="59">
        <f>'Tabell 2.3'!K97</f>
        <v>0</v>
      </c>
      <c r="L63" s="59">
        <f>'Tabell 2.3'!L97</f>
        <v>0</v>
      </c>
      <c r="M63" s="59">
        <f>'Tabell 2.3'!M97</f>
        <v>0</v>
      </c>
      <c r="N63" s="59">
        <f>'Tabell 2.3'!N97</f>
        <v>0</v>
      </c>
      <c r="O63" s="59">
        <f>'Tabell 2.3'!O97</f>
        <v>0</v>
      </c>
      <c r="P63" s="59">
        <f>'Tabell 2.3'!P97</f>
        <v>0</v>
      </c>
      <c r="Q63" s="59">
        <f>'Tabell 2.3'!Q97</f>
        <v>0</v>
      </c>
      <c r="R63" s="59">
        <f>'Tabell 2.3'!R97</f>
        <v>0</v>
      </c>
      <c r="S63" s="59">
        <f>'Tabell 2.3'!S97</f>
        <v>-23009</v>
      </c>
    </row>
    <row r="64" spans="1:37" ht="16.5" customHeight="1" thickBot="1" x14ac:dyDescent="0.4">
      <c r="A64" s="212" t="str">
        <f>A58</f>
        <v xml:space="preserve">Bydelsfordelt budsjett </v>
      </c>
      <c r="B64" s="212"/>
      <c r="C64" s="212"/>
      <c r="D64" s="213">
        <f t="shared" ref="D64:S64" si="43">SUM(D63:D63)</f>
        <v>0</v>
      </c>
      <c r="E64" s="213">
        <f t="shared" si="43"/>
        <v>0</v>
      </c>
      <c r="F64" s="213">
        <f t="shared" si="43"/>
        <v>0</v>
      </c>
      <c r="G64" s="213">
        <f t="shared" si="43"/>
        <v>0</v>
      </c>
      <c r="H64" s="213">
        <f t="shared" si="43"/>
        <v>0</v>
      </c>
      <c r="I64" s="213">
        <f t="shared" si="43"/>
        <v>0</v>
      </c>
      <c r="J64" s="213">
        <f t="shared" si="43"/>
        <v>-23009</v>
      </c>
      <c r="K64" s="213">
        <f t="shared" si="43"/>
        <v>0</v>
      </c>
      <c r="L64" s="213">
        <f t="shared" si="43"/>
        <v>0</v>
      </c>
      <c r="M64" s="213">
        <f t="shared" si="43"/>
        <v>0</v>
      </c>
      <c r="N64" s="213">
        <f t="shared" si="43"/>
        <v>0</v>
      </c>
      <c r="O64" s="213">
        <f t="shared" si="43"/>
        <v>0</v>
      </c>
      <c r="P64" s="213">
        <f t="shared" si="43"/>
        <v>0</v>
      </c>
      <c r="Q64" s="213">
        <f t="shared" si="43"/>
        <v>0</v>
      </c>
      <c r="R64" s="213">
        <f t="shared" si="43"/>
        <v>0</v>
      </c>
      <c r="S64" s="213">
        <f t="shared" si="43"/>
        <v>-23009</v>
      </c>
    </row>
  </sheetData>
  <pageMargins left="0.51181102362204722" right="0.39370078740157483" top="0.74803149606299213" bottom="0.74803149606299213" header="0.31496062992125984" footer="0.31496062992125984"/>
  <pageSetup paperSize="9" scale="61" orientation="portrait" r:id="rId1"/>
  <ignoredErrors>
    <ignoredError sqref="D6:S6"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80"/>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24" t="s">
        <v>192</v>
      </c>
      <c r="B1" s="22"/>
      <c r="C1" s="22"/>
      <c r="D1" s="22"/>
      <c r="E1" s="22"/>
      <c r="F1" s="22"/>
      <c r="G1" s="22"/>
      <c r="H1" s="22"/>
      <c r="I1" s="22"/>
      <c r="J1" s="22"/>
      <c r="K1" s="22"/>
      <c r="L1" s="22"/>
      <c r="M1" s="22"/>
      <c r="N1" s="22"/>
      <c r="O1" s="22"/>
      <c r="P1" s="22"/>
      <c r="Q1" s="22"/>
      <c r="R1" s="22"/>
      <c r="S1" s="22"/>
    </row>
    <row r="2" spans="1:19" ht="54.75" customHeight="1" x14ac:dyDescent="0.35">
      <c r="A2" s="56"/>
      <c r="B2" s="56"/>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19" ht="16.5" customHeight="1" thickBot="1" x14ac:dyDescent="0.4">
      <c r="A3" s="62"/>
      <c r="B3" s="62"/>
      <c r="C3" s="62"/>
      <c r="D3" s="62"/>
      <c r="E3" s="62"/>
      <c r="F3" s="62"/>
      <c r="G3" s="62"/>
      <c r="H3" s="62"/>
      <c r="I3" s="62"/>
      <c r="J3" s="62"/>
      <c r="K3" s="62"/>
      <c r="L3" s="62"/>
      <c r="M3" s="62"/>
      <c r="N3" s="62"/>
      <c r="O3" s="62"/>
      <c r="P3" s="62"/>
      <c r="Q3" s="62"/>
      <c r="R3" s="62"/>
      <c r="S3" s="62"/>
    </row>
    <row r="4" spans="1:19" ht="16.5" customHeight="1" x14ac:dyDescent="0.35">
      <c r="A4" s="174" t="s">
        <v>136</v>
      </c>
      <c r="B4" s="175"/>
      <c r="C4" s="175"/>
      <c r="D4" s="176"/>
      <c r="E4" s="176"/>
      <c r="F4" s="176"/>
      <c r="G4" s="176"/>
      <c r="H4" s="176"/>
      <c r="I4" s="176"/>
      <c r="J4" s="176"/>
      <c r="K4" s="176"/>
      <c r="L4" s="176"/>
      <c r="M4" s="176"/>
      <c r="N4" s="176"/>
      <c r="O4" s="176"/>
      <c r="P4" s="176"/>
      <c r="Q4" s="176"/>
      <c r="R4" s="176"/>
      <c r="S4" s="176"/>
    </row>
    <row r="5" spans="1:19" ht="16.5" customHeight="1" x14ac:dyDescent="0.35">
      <c r="A5" s="69" t="str">
        <f>A25</f>
        <v>Bydelsfordelt Dok3 2021</v>
      </c>
      <c r="B5" s="69"/>
      <c r="C5" s="69"/>
      <c r="D5" s="69">
        <f t="shared" ref="D5:R5" si="0">D148+D130+D112+D94+D58+D76+D43+D25+D168</f>
        <v>2097597.9781635045</v>
      </c>
      <c r="E5" s="69">
        <f t="shared" si="0"/>
        <v>1842411.495869224</v>
      </c>
      <c r="F5" s="69">
        <f t="shared" si="0"/>
        <v>1482490.5927537242</v>
      </c>
      <c r="G5" s="69">
        <f t="shared" si="0"/>
        <v>1123481.2122952866</v>
      </c>
      <c r="H5" s="69">
        <f t="shared" si="0"/>
        <v>1643347.4821087986</v>
      </c>
      <c r="I5" s="69">
        <f t="shared" si="0"/>
        <v>1181469.376922077</v>
      </c>
      <c r="J5" s="69">
        <f t="shared" si="0"/>
        <v>1606646.441682331</v>
      </c>
      <c r="K5" s="69">
        <f t="shared" si="0"/>
        <v>1817723.8646580332</v>
      </c>
      <c r="L5" s="69">
        <f t="shared" si="0"/>
        <v>1334610.1092422567</v>
      </c>
      <c r="M5" s="69">
        <f t="shared" si="0"/>
        <v>1264823.7577169284</v>
      </c>
      <c r="N5" s="69">
        <f t="shared" si="0"/>
        <v>1505801.1048975552</v>
      </c>
      <c r="O5" s="69">
        <f t="shared" si="0"/>
        <v>2184703.5657629063</v>
      </c>
      <c r="P5" s="69">
        <f t="shared" si="0"/>
        <v>2023338.1807599282</v>
      </c>
      <c r="Q5" s="69">
        <f t="shared" si="0"/>
        <v>1847071.5740167585</v>
      </c>
      <c r="R5" s="69">
        <f t="shared" si="0"/>
        <v>1660181.4118294762</v>
      </c>
      <c r="S5" s="69">
        <f>SUM(D5:R5)</f>
        <v>24615698.148678791</v>
      </c>
    </row>
    <row r="6" spans="1:19" ht="16.5" customHeight="1" x14ac:dyDescent="0.35">
      <c r="A6" s="65" t="str">
        <f t="shared" ref="A6:A10" si="1">A26</f>
        <v>Effekt av oppdaterte kriterieandeler</v>
      </c>
      <c r="B6" s="65"/>
      <c r="C6" s="65"/>
      <c r="D6" s="63">
        <f t="shared" ref="D6:R6" si="2">D26+D59+D77+D95+D113+D131+D149</f>
        <v>-4702.429010172792</v>
      </c>
      <c r="E6" s="63">
        <f t="shared" si="2"/>
        <v>-566.76077016817976</v>
      </c>
      <c r="F6" s="63">
        <f t="shared" si="2"/>
        <v>-6258.2456682217298</v>
      </c>
      <c r="G6" s="63">
        <f t="shared" si="2"/>
        <v>-1752.5066646974008</v>
      </c>
      <c r="H6" s="63">
        <f t="shared" si="2"/>
        <v>30475.265988377294</v>
      </c>
      <c r="I6" s="63">
        <f t="shared" si="2"/>
        <v>12042.042189484529</v>
      </c>
      <c r="J6" s="63">
        <f t="shared" si="2"/>
        <v>-2505.5277195059925</v>
      </c>
      <c r="K6" s="63">
        <f t="shared" si="2"/>
        <v>-8940.7358076494711</v>
      </c>
      <c r="L6" s="63">
        <f t="shared" si="2"/>
        <v>2245.8407110807993</v>
      </c>
      <c r="M6" s="63">
        <f t="shared" si="2"/>
        <v>-11910.797857810028</v>
      </c>
      <c r="N6" s="63">
        <f t="shared" si="2"/>
        <v>-1238.9478060893521</v>
      </c>
      <c r="O6" s="63">
        <f t="shared" si="2"/>
        <v>-21064.671105251058</v>
      </c>
      <c r="P6" s="63">
        <f t="shared" si="2"/>
        <v>2520.4691623166727</v>
      </c>
      <c r="Q6" s="63">
        <f t="shared" si="2"/>
        <v>5399.3491983313561</v>
      </c>
      <c r="R6" s="63">
        <f t="shared" si="2"/>
        <v>6257.6551599761542</v>
      </c>
      <c r="S6" s="63">
        <f>SUM(D6:R6)</f>
        <v>8.0308382166549563E-10</v>
      </c>
    </row>
    <row r="7" spans="1:19" ht="16.5" customHeight="1" x14ac:dyDescent="0.35">
      <c r="A7" s="63" t="str">
        <f t="shared" si="1"/>
        <v>Effekt av oppdaterte regnskapsandeler</v>
      </c>
      <c r="B7" s="63"/>
      <c r="C7" s="63"/>
      <c r="D7" s="63">
        <f t="shared" ref="D7:R7" si="3">D27+D60+D78+D96+D114+D132+D150</f>
        <v>-1220.0917483768415</v>
      </c>
      <c r="E7" s="63">
        <f t="shared" si="3"/>
        <v>-4043.852793257578</v>
      </c>
      <c r="F7" s="63">
        <f t="shared" si="3"/>
        <v>904.9934180500004</v>
      </c>
      <c r="G7" s="63">
        <f t="shared" si="3"/>
        <v>2183.287617594664</v>
      </c>
      <c r="H7" s="63">
        <f t="shared" si="3"/>
        <v>-1783.2120524561456</v>
      </c>
      <c r="I7" s="63">
        <f t="shared" si="3"/>
        <v>285.71464106940283</v>
      </c>
      <c r="J7" s="63">
        <f t="shared" si="3"/>
        <v>109.47520065127298</v>
      </c>
      <c r="K7" s="63">
        <f t="shared" si="3"/>
        <v>-377.15869012796509</v>
      </c>
      <c r="L7" s="63">
        <f t="shared" si="3"/>
        <v>-343.82428140575541</v>
      </c>
      <c r="M7" s="63">
        <f t="shared" si="3"/>
        <v>-3198.9273050884453</v>
      </c>
      <c r="N7" s="63">
        <f t="shared" si="3"/>
        <v>300.82380921001982</v>
      </c>
      <c r="O7" s="63">
        <f t="shared" si="3"/>
        <v>11031.64867391816</v>
      </c>
      <c r="P7" s="63">
        <f t="shared" si="3"/>
        <v>-7985.9200570416924</v>
      </c>
      <c r="Q7" s="63">
        <f t="shared" si="3"/>
        <v>-627.31929081723615</v>
      </c>
      <c r="R7" s="63">
        <f t="shared" si="3"/>
        <v>4764.3628580782952</v>
      </c>
      <c r="S7" s="63">
        <f t="shared" ref="S7:S8" si="4">SUM(D7:R7)</f>
        <v>1.5552359400317073E-10</v>
      </c>
    </row>
    <row r="8" spans="1:19" ht="16.5" customHeight="1" x14ac:dyDescent="0.35">
      <c r="A8" s="70" t="str">
        <f t="shared" si="1"/>
        <v>Effekt av endringer i fordelingssystemet</v>
      </c>
      <c r="B8" s="70"/>
      <c r="C8" s="70"/>
      <c r="D8" s="70">
        <f t="shared" ref="D8:R8" si="5">D28+D61+D79+D97+D115+D133+D151</f>
        <v>7426.1179304296729</v>
      </c>
      <c r="E8" s="70">
        <f t="shared" si="5"/>
        <v>4338.8418756510973</v>
      </c>
      <c r="F8" s="70">
        <f t="shared" si="5"/>
        <v>3334.9945272790233</v>
      </c>
      <c r="G8" s="70">
        <f t="shared" si="5"/>
        <v>-371.02422508367448</v>
      </c>
      <c r="H8" s="70">
        <f t="shared" si="5"/>
        <v>-6934.6063302396351</v>
      </c>
      <c r="I8" s="70">
        <f t="shared" si="5"/>
        <v>-1645.7602492272517</v>
      </c>
      <c r="J8" s="70">
        <f t="shared" si="5"/>
        <v>-3292.0807721506358</v>
      </c>
      <c r="K8" s="70">
        <f t="shared" si="5"/>
        <v>-562.2286982445022</v>
      </c>
      <c r="L8" s="70">
        <f t="shared" si="5"/>
        <v>612.81344062179164</v>
      </c>
      <c r="M8" s="70">
        <f t="shared" si="5"/>
        <v>1453.4442833579005</v>
      </c>
      <c r="N8" s="70">
        <f t="shared" si="5"/>
        <v>1063.0074328414196</v>
      </c>
      <c r="O8" s="70">
        <f t="shared" si="5"/>
        <v>457.35837545437505</v>
      </c>
      <c r="P8" s="70">
        <f t="shared" si="5"/>
        <v>-9781.4475806094852</v>
      </c>
      <c r="Q8" s="70">
        <f t="shared" si="5"/>
        <v>-7765.2647550871907</v>
      </c>
      <c r="R8" s="70">
        <f t="shared" si="5"/>
        <v>11665.834745007682</v>
      </c>
      <c r="S8" s="70">
        <f t="shared" si="4"/>
        <v>5.8571458794176579E-10</v>
      </c>
    </row>
    <row r="9" spans="1:19" ht="16.5" customHeight="1" x14ac:dyDescent="0.35">
      <c r="A9" s="61" t="str">
        <f t="shared" si="1"/>
        <v>Reelle endringer</v>
      </c>
      <c r="B9" s="61"/>
      <c r="C9" s="61"/>
      <c r="D9" s="61">
        <f>SUM(D10:D15)</f>
        <v>11915.69185521008</v>
      </c>
      <c r="E9" s="61">
        <f t="shared" ref="E9:R9" si="6">SUM(E10:E15)</f>
        <v>9411.519974807894</v>
      </c>
      <c r="F9" s="61">
        <f t="shared" si="6"/>
        <v>4676.7081436009566</v>
      </c>
      <c r="G9" s="61">
        <f t="shared" si="6"/>
        <v>-2772.9474495776176</v>
      </c>
      <c r="H9" s="61">
        <f t="shared" si="6"/>
        <v>4630.1814889875286</v>
      </c>
      <c r="I9" s="61">
        <f t="shared" si="6"/>
        <v>28365.657230457757</v>
      </c>
      <c r="J9" s="61">
        <f t="shared" si="6"/>
        <v>24041.401332439662</v>
      </c>
      <c r="K9" s="61">
        <f t="shared" si="6"/>
        <v>552.81048498604105</v>
      </c>
      <c r="L9" s="61">
        <f t="shared" si="6"/>
        <v>9463.7347551740186</v>
      </c>
      <c r="M9" s="61">
        <f t="shared" si="6"/>
        <v>-416.17469988365337</v>
      </c>
      <c r="N9" s="61">
        <f t="shared" si="6"/>
        <v>7419.7375755682515</v>
      </c>
      <c r="O9" s="61">
        <f t="shared" si="6"/>
        <v>936.2595310461893</v>
      </c>
      <c r="P9" s="61">
        <f t="shared" si="6"/>
        <v>14148.030497362868</v>
      </c>
      <c r="Q9" s="61">
        <f t="shared" si="6"/>
        <v>19651.700065883233</v>
      </c>
      <c r="R9" s="61">
        <f t="shared" si="6"/>
        <v>2072.6892139370821</v>
      </c>
      <c r="S9" s="61">
        <f>SUM(D9:R9)</f>
        <v>134097.00000000032</v>
      </c>
    </row>
    <row r="10" spans="1:19" ht="16.5" customHeight="1" x14ac:dyDescent="0.35">
      <c r="A10" s="63" t="str">
        <f t="shared" si="1"/>
        <v xml:space="preserve"> - herav justering for demografiske forhold</v>
      </c>
      <c r="B10" s="63"/>
      <c r="C10" s="63"/>
      <c r="D10" s="63">
        <f t="shared" ref="D10:R10" si="7">D153+D135+D117+D99+D63+D81+D45+D30</f>
        <v>5892.3470793382539</v>
      </c>
      <c r="E10" s="63">
        <f t="shared" si="7"/>
        <v>4983.5684403521345</v>
      </c>
      <c r="F10" s="63">
        <f t="shared" si="7"/>
        <v>4526.5909167517975</v>
      </c>
      <c r="G10" s="63">
        <f t="shared" si="7"/>
        <v>3594.7896028362134</v>
      </c>
      <c r="H10" s="63">
        <f t="shared" si="7"/>
        <v>7352.4141694641849</v>
      </c>
      <c r="I10" s="63">
        <f t="shared" si="7"/>
        <v>5512.7061552653213</v>
      </c>
      <c r="J10" s="63">
        <f t="shared" si="7"/>
        <v>7002.892938547122</v>
      </c>
      <c r="K10" s="63">
        <f t="shared" si="7"/>
        <v>6783.2943609582899</v>
      </c>
      <c r="L10" s="63">
        <f t="shared" si="7"/>
        <v>4648.0047513000936</v>
      </c>
      <c r="M10" s="63">
        <f t="shared" si="7"/>
        <v>5272.4911913158812</v>
      </c>
      <c r="N10" s="63">
        <f t="shared" si="7"/>
        <v>5871.4109484698829</v>
      </c>
      <c r="O10" s="63">
        <f t="shared" si="7"/>
        <v>8486.010010004924</v>
      </c>
      <c r="P10" s="63">
        <f t="shared" si="7"/>
        <v>9226.0773155459501</v>
      </c>
      <c r="Q10" s="63">
        <f t="shared" si="7"/>
        <v>8295.2651909777687</v>
      </c>
      <c r="R10" s="63">
        <f t="shared" si="7"/>
        <v>5552.1369288721853</v>
      </c>
      <c r="S10" s="63">
        <f>SUM(D10:R10)</f>
        <v>93000</v>
      </c>
    </row>
    <row r="11" spans="1:19" ht="16.5" customHeight="1" x14ac:dyDescent="0.35">
      <c r="A11" s="63" t="str">
        <f t="shared" ref="A11:A15" si="8">A31</f>
        <v xml:space="preserve"> - herav justering for andre aktivitetsnøytrale forhold</v>
      </c>
      <c r="B11" s="63"/>
      <c r="C11" s="63"/>
      <c r="D11" s="63">
        <f t="shared" ref="D11:R11" si="9">D154+D136+D118+D100+D64+D82+D46+D31</f>
        <v>438.48123854125765</v>
      </c>
      <c r="E11" s="63">
        <f t="shared" si="9"/>
        <v>1228.3949012412645</v>
      </c>
      <c r="F11" s="63">
        <f t="shared" si="9"/>
        <v>1153.6534115330876</v>
      </c>
      <c r="G11" s="63">
        <f t="shared" si="9"/>
        <v>1797.9014683941105</v>
      </c>
      <c r="H11" s="63">
        <f t="shared" si="9"/>
        <v>3659.183949763591</v>
      </c>
      <c r="I11" s="63">
        <f t="shared" si="9"/>
        <v>3518.3931099238612</v>
      </c>
      <c r="J11" s="63">
        <f t="shared" si="9"/>
        <v>4698.8369273103308</v>
      </c>
      <c r="K11" s="63">
        <f t="shared" si="9"/>
        <v>5532.7997341530363</v>
      </c>
      <c r="L11" s="63">
        <f t="shared" si="9"/>
        <v>757.62553461413711</v>
      </c>
      <c r="M11" s="63">
        <f t="shared" si="9"/>
        <v>-324.53338607724345</v>
      </c>
      <c r="N11" s="63">
        <f t="shared" si="9"/>
        <v>-1030.576609220655</v>
      </c>
      <c r="O11" s="63">
        <f t="shared" si="9"/>
        <v>189.17809301216903</v>
      </c>
      <c r="P11" s="63">
        <f t="shared" si="9"/>
        <v>3338.9478882623334</v>
      </c>
      <c r="Q11" s="63">
        <f t="shared" si="9"/>
        <v>4721.0426955122948</v>
      </c>
      <c r="R11" s="63">
        <f t="shared" si="9"/>
        <v>-1701.3289569635758</v>
      </c>
      <c r="S11" s="63">
        <f t="shared" ref="S11:S15" si="10">SUM(D11:R11)</f>
        <v>27978</v>
      </c>
    </row>
    <row r="12" spans="1:19" ht="16.5" customHeight="1" x14ac:dyDescent="0.35">
      <c r="A12" s="63" t="str">
        <f t="shared" si="8"/>
        <v xml:space="preserve"> - herav justering for engangstiltak</v>
      </c>
      <c r="B12" s="63"/>
      <c r="C12" s="63"/>
      <c r="D12" s="63">
        <f t="shared" ref="D12:R12" si="11">D155+D137+D119+D101+D65+D83+D47+D32+D170</f>
        <v>3537.8734513926383</v>
      </c>
      <c r="E12" s="63">
        <f t="shared" si="11"/>
        <v>3011.0238483953904</v>
      </c>
      <c r="F12" s="63">
        <f t="shared" si="11"/>
        <v>2584.6645508206202</v>
      </c>
      <c r="G12" s="63">
        <f t="shared" si="11"/>
        <v>2025.9367074773636</v>
      </c>
      <c r="H12" s="63">
        <f t="shared" si="11"/>
        <v>3879.7942789395493</v>
      </c>
      <c r="I12" s="63">
        <f t="shared" si="11"/>
        <v>2856.839784868896</v>
      </c>
      <c r="J12" s="63">
        <f t="shared" si="11"/>
        <v>-19312.737205613816</v>
      </c>
      <c r="K12" s="63">
        <f t="shared" si="11"/>
        <v>3638.8150008629286</v>
      </c>
      <c r="L12" s="63">
        <f t="shared" si="11"/>
        <v>2637.7908299388905</v>
      </c>
      <c r="M12" s="63">
        <f t="shared" si="11"/>
        <v>2857.6902337240058</v>
      </c>
      <c r="N12" s="63">
        <f t="shared" si="11"/>
        <v>3291.2215396547836</v>
      </c>
      <c r="O12" s="63">
        <f t="shared" si="11"/>
        <v>4683.5597105467377</v>
      </c>
      <c r="P12" s="63">
        <f t="shared" si="11"/>
        <v>4822.2174998150122</v>
      </c>
      <c r="Q12" s="63">
        <f t="shared" si="11"/>
        <v>4330.5034102502923</v>
      </c>
      <c r="R12" s="63">
        <f t="shared" si="11"/>
        <v>3245.8063589267117</v>
      </c>
      <c r="S12" s="63">
        <f t="shared" si="10"/>
        <v>28091</v>
      </c>
    </row>
    <row r="13" spans="1:19" ht="16.5" customHeight="1" x14ac:dyDescent="0.35">
      <c r="A13" s="63" t="str">
        <f t="shared" si="8"/>
        <v xml:space="preserve"> - herav justering for oppgaveendringer mellom sektorer</v>
      </c>
      <c r="B13" s="63"/>
      <c r="C13" s="63"/>
      <c r="D13" s="63">
        <f t="shared" ref="D13:R13" si="12">D156+D138+D120+D102+D66+D84+D48+D33</f>
        <v>0</v>
      </c>
      <c r="E13" s="63">
        <f t="shared" si="12"/>
        <v>0</v>
      </c>
      <c r="F13" s="63">
        <f t="shared" si="12"/>
        <v>0</v>
      </c>
      <c r="G13" s="63">
        <f t="shared" si="12"/>
        <v>0</v>
      </c>
      <c r="H13" s="63">
        <f t="shared" si="12"/>
        <v>0</v>
      </c>
      <c r="I13" s="63">
        <f t="shared" si="12"/>
        <v>0</v>
      </c>
      <c r="J13" s="63">
        <f t="shared" si="12"/>
        <v>0</v>
      </c>
      <c r="K13" s="63">
        <f t="shared" si="12"/>
        <v>0</v>
      </c>
      <c r="L13" s="63">
        <f t="shared" si="12"/>
        <v>0</v>
      </c>
      <c r="M13" s="63">
        <f t="shared" si="12"/>
        <v>0</v>
      </c>
      <c r="N13" s="63">
        <f t="shared" si="12"/>
        <v>0</v>
      </c>
      <c r="O13" s="63">
        <f t="shared" si="12"/>
        <v>0</v>
      </c>
      <c r="P13" s="63">
        <f t="shared" si="12"/>
        <v>0</v>
      </c>
      <c r="Q13" s="63">
        <f t="shared" si="12"/>
        <v>0</v>
      </c>
      <c r="R13" s="63">
        <f t="shared" si="12"/>
        <v>0</v>
      </c>
      <c r="S13" s="63">
        <f t="shared" si="10"/>
        <v>0</v>
      </c>
    </row>
    <row r="14" spans="1:19" ht="16.5" customHeight="1" x14ac:dyDescent="0.35">
      <c r="A14" s="63" t="str">
        <f t="shared" si="8"/>
        <v xml:space="preserve"> - herav uspesifiserte rammeendringer</v>
      </c>
      <c r="B14" s="63"/>
      <c r="C14" s="63"/>
      <c r="D14" s="63">
        <f t="shared" ref="D14:R14" si="13">D157+D139+D121+D103+D67+D85+D49+D34</f>
        <v>-3439.3209155150348</v>
      </c>
      <c r="E14" s="63">
        <f t="shared" si="13"/>
        <v>-3074.7603067491764</v>
      </c>
      <c r="F14" s="63">
        <f t="shared" si="13"/>
        <v>-2510.409845235009</v>
      </c>
      <c r="G14" s="63">
        <f t="shared" si="13"/>
        <v>-1956.9670272967692</v>
      </c>
      <c r="H14" s="63">
        <f t="shared" si="13"/>
        <v>-2954.8467331473489</v>
      </c>
      <c r="I14" s="63">
        <f t="shared" si="13"/>
        <v>-2242.3238819521325</v>
      </c>
      <c r="J14" s="63">
        <f t="shared" si="13"/>
        <v>-3015.274895134085</v>
      </c>
      <c r="K14" s="63">
        <f t="shared" si="13"/>
        <v>-3208.9183016365082</v>
      </c>
      <c r="L14" s="63">
        <f t="shared" si="13"/>
        <v>-2296.6219858461782</v>
      </c>
      <c r="M14" s="63">
        <f t="shared" si="13"/>
        <v>-2110.2884011393026</v>
      </c>
      <c r="N14" s="63">
        <f t="shared" si="13"/>
        <v>-2508.1724765730814</v>
      </c>
      <c r="O14" s="63">
        <f t="shared" si="13"/>
        <v>-3639.2326249439725</v>
      </c>
      <c r="P14" s="63">
        <f t="shared" si="13"/>
        <v>-3527.8458652536624</v>
      </c>
      <c r="Q14" s="63">
        <f t="shared" si="13"/>
        <v>-3340.4506805731558</v>
      </c>
      <c r="R14" s="63">
        <f t="shared" si="13"/>
        <v>-2794.5660590045877</v>
      </c>
      <c r="S14" s="63">
        <f t="shared" si="10"/>
        <v>-42620.000000000007</v>
      </c>
    </row>
    <row r="15" spans="1:19" ht="16.5" customHeight="1" x14ac:dyDescent="0.35">
      <c r="A15" s="70" t="str">
        <f t="shared" si="8"/>
        <v xml:space="preserve"> - herav spesifiserte rammeendringer</v>
      </c>
      <c r="B15" s="70"/>
      <c r="C15" s="70"/>
      <c r="D15" s="70">
        <f t="shared" ref="D15:R15" si="14">D158+D140+D122+D104+D68+D86+D50+D35-D168</f>
        <v>5486.3110014529648</v>
      </c>
      <c r="E15" s="70">
        <f t="shared" si="14"/>
        <v>3263.2930915682809</v>
      </c>
      <c r="F15" s="70">
        <f t="shared" si="14"/>
        <v>-1077.7908902695399</v>
      </c>
      <c r="G15" s="70">
        <f t="shared" si="14"/>
        <v>-8234.6082009885358</v>
      </c>
      <c r="H15" s="70">
        <f t="shared" si="14"/>
        <v>-7306.3641760324472</v>
      </c>
      <c r="I15" s="70">
        <f t="shared" si="14"/>
        <v>18720.042062351811</v>
      </c>
      <c r="J15" s="70">
        <f t="shared" si="14"/>
        <v>34667.68356733011</v>
      </c>
      <c r="K15" s="70">
        <f t="shared" si="14"/>
        <v>-12193.180309351706</v>
      </c>
      <c r="L15" s="70">
        <f t="shared" si="14"/>
        <v>3716.9356251670752</v>
      </c>
      <c r="M15" s="70">
        <f t="shared" si="14"/>
        <v>-6111.5343377069939</v>
      </c>
      <c r="N15" s="70">
        <f t="shared" si="14"/>
        <v>1795.8541732373219</v>
      </c>
      <c r="O15" s="70">
        <f t="shared" si="14"/>
        <v>-8783.2556575736689</v>
      </c>
      <c r="P15" s="70">
        <f t="shared" si="14"/>
        <v>288.63365899323605</v>
      </c>
      <c r="Q15" s="70">
        <f t="shared" si="14"/>
        <v>5645.3394497160316</v>
      </c>
      <c r="R15" s="70">
        <f t="shared" si="14"/>
        <v>-2229.3590578936519</v>
      </c>
      <c r="S15" s="70">
        <f t="shared" si="10"/>
        <v>27648.00000000028</v>
      </c>
    </row>
    <row r="16" spans="1:19" ht="16.5" customHeight="1" x14ac:dyDescent="0.35">
      <c r="A16" s="70" t="str">
        <f>A36</f>
        <v>Vridningseffekter knyttet til endringer i særskilte tildelinger</v>
      </c>
      <c r="B16" s="70"/>
      <c r="C16" s="70"/>
      <c r="D16" s="70">
        <f t="shared" ref="D16:R16" si="15">D159+D141+D123+D105+D69+D87+D51+D36</f>
        <v>6738.5815063588616</v>
      </c>
      <c r="E16" s="70">
        <f t="shared" si="15"/>
        <v>-3132.8881339449799</v>
      </c>
      <c r="F16" s="70">
        <f t="shared" si="15"/>
        <v>2354.2908454540884</v>
      </c>
      <c r="G16" s="70">
        <f t="shared" si="15"/>
        <v>8176.3716769142175</v>
      </c>
      <c r="H16" s="70">
        <f t="shared" si="15"/>
        <v>-7903.3563776774463</v>
      </c>
      <c r="I16" s="70">
        <f t="shared" si="15"/>
        <v>-2961.3284977846506</v>
      </c>
      <c r="J16" s="70">
        <f t="shared" si="15"/>
        <v>-9629.2991358729832</v>
      </c>
      <c r="K16" s="70">
        <f t="shared" si="15"/>
        <v>-6791.5193666703053</v>
      </c>
      <c r="L16" s="70">
        <f t="shared" si="15"/>
        <v>3814.438993952941</v>
      </c>
      <c r="M16" s="70">
        <f t="shared" si="15"/>
        <v>5441.167467019166</v>
      </c>
      <c r="N16" s="70">
        <f t="shared" si="15"/>
        <v>6043.1005356357291</v>
      </c>
      <c r="O16" s="70">
        <f t="shared" si="15"/>
        <v>5845.3950093898147</v>
      </c>
      <c r="P16" s="70">
        <f t="shared" si="15"/>
        <v>-2827.1508003535546</v>
      </c>
      <c r="Q16" s="70">
        <f t="shared" si="15"/>
        <v>-9238.3456595118041</v>
      </c>
      <c r="R16" s="70">
        <f t="shared" si="15"/>
        <v>4070.541937090682</v>
      </c>
      <c r="S16" s="70">
        <f>SUM(D16:R16)</f>
        <v>-2.2373569663614035E-10</v>
      </c>
    </row>
    <row r="17" spans="1:19" ht="16.5" customHeight="1" x14ac:dyDescent="0.35">
      <c r="A17" s="61" t="str">
        <f>A37</f>
        <v>Kompensasjon for forventet lønns- og prisutvikling</v>
      </c>
      <c r="B17" s="61"/>
      <c r="C17" s="61"/>
      <c r="D17" s="61">
        <f>SUM(D18:D19)</f>
        <v>66259.422195721912</v>
      </c>
      <c r="E17" s="61">
        <f t="shared" ref="E17:S17" si="16">SUM(E18:E19)</f>
        <v>57973.621726749196</v>
      </c>
      <c r="F17" s="61">
        <f t="shared" si="16"/>
        <v>46989.738759205</v>
      </c>
      <c r="G17" s="61">
        <f t="shared" si="16"/>
        <v>35724.244615368429</v>
      </c>
      <c r="H17" s="61">
        <f t="shared" si="16"/>
        <v>54328.545640175253</v>
      </c>
      <c r="I17" s="61">
        <f t="shared" si="16"/>
        <v>39676.973406989033</v>
      </c>
      <c r="J17" s="61">
        <f t="shared" si="16"/>
        <v>53417.901149914462</v>
      </c>
      <c r="K17" s="61">
        <f t="shared" si="16"/>
        <v>57232.536718794501</v>
      </c>
      <c r="L17" s="61">
        <f t="shared" si="16"/>
        <v>42804.928995292415</v>
      </c>
      <c r="M17" s="61">
        <f t="shared" si="16"/>
        <v>40151.283554157308</v>
      </c>
      <c r="N17" s="61">
        <f t="shared" si="16"/>
        <v>48324.613078798175</v>
      </c>
      <c r="O17" s="61">
        <f t="shared" si="16"/>
        <v>69934.051274245154</v>
      </c>
      <c r="P17" s="61">
        <f t="shared" si="16"/>
        <v>65231.985633169206</v>
      </c>
      <c r="Q17" s="61">
        <f t="shared" si="16"/>
        <v>60255.391003840363</v>
      </c>
      <c r="R17" s="61">
        <f t="shared" si="16"/>
        <v>53972.762247579769</v>
      </c>
      <c r="S17" s="61">
        <f t="shared" si="16"/>
        <v>792278.00000000012</v>
      </c>
    </row>
    <row r="18" spans="1:19" ht="16.5" customHeight="1" x14ac:dyDescent="0.35">
      <c r="A18" s="63" t="str">
        <f>A38</f>
        <v xml:space="preserve"> - herav generell lønns- og priskompensasjon</v>
      </c>
      <c r="B18" s="63"/>
      <c r="C18" s="63"/>
      <c r="D18" s="63">
        <f t="shared" ref="D18:R18" si="17">D161+D143+D125+D107+D71+D89+D53+D38</f>
        <v>66259.422195721912</v>
      </c>
      <c r="E18" s="63">
        <f t="shared" si="17"/>
        <v>57973.621726749196</v>
      </c>
      <c r="F18" s="63">
        <f t="shared" si="17"/>
        <v>46989.738759205</v>
      </c>
      <c r="G18" s="63">
        <f t="shared" si="17"/>
        <v>35724.244615368429</v>
      </c>
      <c r="H18" s="63">
        <f t="shared" si="17"/>
        <v>54328.545640175253</v>
      </c>
      <c r="I18" s="63">
        <f t="shared" si="17"/>
        <v>39676.973406989033</v>
      </c>
      <c r="J18" s="63">
        <f t="shared" si="17"/>
        <v>53417.901149914462</v>
      </c>
      <c r="K18" s="63">
        <f t="shared" si="17"/>
        <v>57232.536718794501</v>
      </c>
      <c r="L18" s="63">
        <f t="shared" si="17"/>
        <v>42804.928995292415</v>
      </c>
      <c r="M18" s="63">
        <f t="shared" si="17"/>
        <v>40151.283554157308</v>
      </c>
      <c r="N18" s="63">
        <f t="shared" si="17"/>
        <v>48324.613078798175</v>
      </c>
      <c r="O18" s="63">
        <f t="shared" si="17"/>
        <v>69934.051274245154</v>
      </c>
      <c r="P18" s="63">
        <f t="shared" si="17"/>
        <v>65231.985633169206</v>
      </c>
      <c r="Q18" s="63">
        <f t="shared" si="17"/>
        <v>60255.391003840363</v>
      </c>
      <c r="R18" s="63">
        <f t="shared" si="17"/>
        <v>53972.762247579769</v>
      </c>
      <c r="S18" s="63">
        <f t="shared" ref="S18:S19" si="18">SUM(D18:R18)</f>
        <v>792278.00000000012</v>
      </c>
    </row>
    <row r="19" spans="1:19" ht="16.5" customHeight="1" x14ac:dyDescent="0.35">
      <c r="A19" s="70" t="str">
        <f>A39</f>
        <v xml:space="preserve"> - herav kompensasjon for endring i løpende pensjonsutgifter</v>
      </c>
      <c r="B19" s="70"/>
      <c r="C19" s="70"/>
      <c r="D19" s="63">
        <f t="shared" ref="D19:R19" si="19">D162+D144+D126+D108+D72+D90+D54+D39</f>
        <v>0</v>
      </c>
      <c r="E19" s="63">
        <f t="shared" si="19"/>
        <v>0</v>
      </c>
      <c r="F19" s="63">
        <f t="shared" si="19"/>
        <v>0</v>
      </c>
      <c r="G19" s="63">
        <f t="shared" si="19"/>
        <v>0</v>
      </c>
      <c r="H19" s="63">
        <f t="shared" si="19"/>
        <v>0</v>
      </c>
      <c r="I19" s="63">
        <f t="shared" si="19"/>
        <v>0</v>
      </c>
      <c r="J19" s="63">
        <f t="shared" si="19"/>
        <v>0</v>
      </c>
      <c r="K19" s="63">
        <f t="shared" si="19"/>
        <v>0</v>
      </c>
      <c r="L19" s="63">
        <f t="shared" si="19"/>
        <v>0</v>
      </c>
      <c r="M19" s="63">
        <f t="shared" si="19"/>
        <v>0</v>
      </c>
      <c r="N19" s="63">
        <f t="shared" si="19"/>
        <v>0</v>
      </c>
      <c r="O19" s="63">
        <f t="shared" si="19"/>
        <v>0</v>
      </c>
      <c r="P19" s="63">
        <f t="shared" si="19"/>
        <v>0</v>
      </c>
      <c r="Q19" s="63">
        <f t="shared" si="19"/>
        <v>0</v>
      </c>
      <c r="R19" s="63">
        <f t="shared" si="19"/>
        <v>0</v>
      </c>
      <c r="S19" s="63">
        <f t="shared" si="18"/>
        <v>0</v>
      </c>
    </row>
    <row r="20" spans="1:19" ht="16.5" customHeight="1" thickBot="1" x14ac:dyDescent="0.4">
      <c r="A20" s="177" t="str">
        <f>A40</f>
        <v>Bydelsfordelt budsjett 2022</v>
      </c>
      <c r="B20" s="178"/>
      <c r="C20" s="178"/>
      <c r="D20" s="178">
        <f t="shared" ref="D20:S20" si="20">D5+SUM(D6:D8)+D9+D17+D16</f>
        <v>2184015.270892675</v>
      </c>
      <c r="E20" s="178">
        <f t="shared" si="20"/>
        <v>1906391.9777490615</v>
      </c>
      <c r="F20" s="178">
        <f t="shared" si="20"/>
        <v>1534493.0727790915</v>
      </c>
      <c r="G20" s="178">
        <f t="shared" si="20"/>
        <v>1164668.6378658053</v>
      </c>
      <c r="H20" s="178">
        <f t="shared" si="20"/>
        <v>1716160.3004659654</v>
      </c>
      <c r="I20" s="178">
        <f t="shared" si="20"/>
        <v>1257232.6756430659</v>
      </c>
      <c r="J20" s="178">
        <f t="shared" si="20"/>
        <v>1668788.3117378065</v>
      </c>
      <c r="K20" s="178">
        <f t="shared" si="20"/>
        <v>1858837.5692991216</v>
      </c>
      <c r="L20" s="178">
        <f t="shared" si="20"/>
        <v>1393208.041856973</v>
      </c>
      <c r="M20" s="178">
        <f t="shared" si="20"/>
        <v>1296343.7531586804</v>
      </c>
      <c r="N20" s="178">
        <f t="shared" si="20"/>
        <v>1567713.4395235195</v>
      </c>
      <c r="O20" s="178">
        <f t="shared" si="20"/>
        <v>2251843.6075217091</v>
      </c>
      <c r="P20" s="178">
        <f t="shared" si="20"/>
        <v>2084644.1476147722</v>
      </c>
      <c r="Q20" s="178">
        <f t="shared" si="20"/>
        <v>1914747.0845793972</v>
      </c>
      <c r="R20" s="178">
        <f t="shared" si="20"/>
        <v>1742985.2579911461</v>
      </c>
      <c r="S20" s="178">
        <f t="shared" si="20"/>
        <v>25542073.148678791</v>
      </c>
    </row>
    <row r="21" spans="1:19" ht="16.5" customHeight="1" x14ac:dyDescent="0.35">
      <c r="A21" s="60"/>
      <c r="B21" s="61"/>
      <c r="C21" s="61"/>
      <c r="D21" s="61"/>
      <c r="E21" s="61"/>
      <c r="F21" s="61"/>
      <c r="G21" s="61"/>
      <c r="H21" s="61"/>
      <c r="I21" s="61"/>
      <c r="J21" s="61"/>
      <c r="K21" s="61"/>
      <c r="L21" s="61"/>
      <c r="M21" s="61"/>
      <c r="N21" s="61"/>
      <c r="O21" s="61"/>
      <c r="P21" s="61"/>
      <c r="Q21" s="61"/>
      <c r="R21" s="61"/>
      <c r="S21" s="61"/>
    </row>
    <row r="22" spans="1:19" ht="16.5" customHeight="1" thickBot="1" x14ac:dyDescent="0.4">
      <c r="A22" s="177" t="s">
        <v>206</v>
      </c>
      <c r="B22" s="177"/>
      <c r="C22" s="177"/>
      <c r="D22" s="178">
        <f>'Tabell 2.1'!D10</f>
        <v>2184015</v>
      </c>
      <c r="E22" s="178">
        <f>'Tabell 2.1'!E10</f>
        <v>1906392</v>
      </c>
      <c r="F22" s="178">
        <f>'Tabell 2.1'!F10</f>
        <v>1534493</v>
      </c>
      <c r="G22" s="178">
        <f>'Tabell 2.1'!G10</f>
        <v>1164669</v>
      </c>
      <c r="H22" s="178">
        <f>'Tabell 2.1'!H10</f>
        <v>1716160</v>
      </c>
      <c r="I22" s="178">
        <f>'Tabell 2.1'!I10</f>
        <v>1257233</v>
      </c>
      <c r="J22" s="178">
        <f>'Tabell 2.1'!J10</f>
        <v>1668788</v>
      </c>
      <c r="K22" s="178">
        <f>'Tabell 2.1'!K10</f>
        <v>1858838</v>
      </c>
      <c r="L22" s="178">
        <f>'Tabell 2.1'!L10</f>
        <v>1393208</v>
      </c>
      <c r="M22" s="178">
        <f>'Tabell 2.1'!M10</f>
        <v>1296344</v>
      </c>
      <c r="N22" s="178">
        <f>'Tabell 2.1'!N10</f>
        <v>1567713</v>
      </c>
      <c r="O22" s="178">
        <f>'Tabell 2.1'!O10</f>
        <v>2251844</v>
      </c>
      <c r="P22" s="178">
        <f>'Tabell 2.1'!P10</f>
        <v>2084644</v>
      </c>
      <c r="Q22" s="178">
        <f>'Tabell 2.1'!Q10</f>
        <v>1914747</v>
      </c>
      <c r="R22" s="178">
        <f>'Tabell 2.1'!R10</f>
        <v>1742985</v>
      </c>
      <c r="S22" s="178">
        <f>'Tabell 2.1'!S10</f>
        <v>25542073</v>
      </c>
    </row>
    <row r="23" spans="1:19" ht="16.5" customHeight="1" thickBot="1" x14ac:dyDescent="0.4">
      <c r="A23" s="62"/>
      <c r="B23" s="62"/>
      <c r="C23" s="62"/>
      <c r="D23" s="62"/>
      <c r="E23" s="62"/>
      <c r="F23" s="62"/>
      <c r="G23" s="62"/>
      <c r="H23" s="62"/>
      <c r="I23" s="62"/>
      <c r="J23" s="62"/>
      <c r="K23" s="62"/>
      <c r="L23" s="62"/>
      <c r="M23" s="62"/>
      <c r="N23" s="62"/>
      <c r="O23" s="62"/>
      <c r="P23" s="62"/>
      <c r="Q23" s="62"/>
      <c r="R23" s="62"/>
      <c r="S23" s="62"/>
    </row>
    <row r="24" spans="1:19" ht="16.5" customHeight="1" x14ac:dyDescent="0.35">
      <c r="A24" s="179" t="str">
        <f>'Tabell 2.1'!A12</f>
        <v>FO1 Administrasjon og fellestjenester</v>
      </c>
      <c r="B24" s="180"/>
      <c r="C24" s="180"/>
      <c r="D24" s="181"/>
      <c r="E24" s="181"/>
      <c r="F24" s="181"/>
      <c r="G24" s="181"/>
      <c r="H24" s="181"/>
      <c r="I24" s="181"/>
      <c r="J24" s="181"/>
      <c r="K24" s="181"/>
      <c r="L24" s="181"/>
      <c r="M24" s="181"/>
      <c r="N24" s="181"/>
      <c r="O24" s="181"/>
      <c r="P24" s="181"/>
      <c r="Q24" s="181"/>
      <c r="R24" s="181"/>
      <c r="S24" s="181"/>
    </row>
    <row r="25" spans="1:19" ht="16.5" customHeight="1" x14ac:dyDescent="0.35">
      <c r="A25" s="69" t="s">
        <v>400</v>
      </c>
      <c r="B25" s="69"/>
      <c r="C25" s="69"/>
      <c r="D25" s="69">
        <f>'Tabell 2.1 DOK32021'!D16</f>
        <v>16796.667656280999</v>
      </c>
      <c r="E25" s="69">
        <f>'Tabell 2.1 DOK32021'!E16</f>
        <v>17255.289543262224</v>
      </c>
      <c r="F25" s="69">
        <f>'Tabell 2.1 DOK32021'!F16</f>
        <v>14423.679674959694</v>
      </c>
      <c r="G25" s="69">
        <f>'Tabell 2.1 DOK32021'!G16</f>
        <v>13524.628790112514</v>
      </c>
      <c r="H25" s="69">
        <f>'Tabell 2.1 DOK32021'!H16</f>
        <v>14796.476225020751</v>
      </c>
      <c r="I25" s="69">
        <f>'Tabell 2.1 DOK32021'!I16</f>
        <v>11059.838673386947</v>
      </c>
      <c r="J25" s="69">
        <f>'Tabell 2.1 DOK32021'!J16</f>
        <v>13557.098569383848</v>
      </c>
      <c r="K25" s="69">
        <f>'Tabell 2.1 DOK32021'!K16</f>
        <v>13825.987438232942</v>
      </c>
      <c r="L25" s="69">
        <f>'Tabell 2.1 DOK32021'!L16</f>
        <v>11032.140149451865</v>
      </c>
      <c r="M25" s="69">
        <f>'Tabell 2.1 DOK32021'!M16</f>
        <v>10087.102978754634</v>
      </c>
      <c r="N25" s="69">
        <f>'Tabell 2.1 DOK32021'!N16</f>
        <v>10963.317486416247</v>
      </c>
      <c r="O25" s="69">
        <f>'Tabell 2.1 DOK32021'!O16</f>
        <v>13172.916438422148</v>
      </c>
      <c r="P25" s="69">
        <f>'Tabell 2.1 DOK32021'!P16</f>
        <v>13339.316371013299</v>
      </c>
      <c r="Q25" s="69">
        <f>'Tabell 2.1 DOK32021'!Q16</f>
        <v>13579.713135480741</v>
      </c>
      <c r="R25" s="69">
        <f>'Tabell 2.1 DOK32021'!R16</f>
        <v>11548.29570477127</v>
      </c>
      <c r="S25" s="69">
        <f>'Tabell 2.1 DOK32021'!S16</f>
        <v>198962.46883495009</v>
      </c>
    </row>
    <row r="26" spans="1:19" ht="16.5" customHeight="1" x14ac:dyDescent="0.35">
      <c r="A26" s="63" t="s">
        <v>127</v>
      </c>
      <c r="B26" s="63"/>
      <c r="C26" s="63"/>
      <c r="D26" s="63">
        <f>($S$25-'Tabell 2.3 DOK32021'!$S$11)*('Tabell 4.1 DOK32021'!X9-'Tabell 4.1 DOK32021'!D9)/100</f>
        <v>124.04168063399592</v>
      </c>
      <c r="E26" s="63">
        <f>($S$25-'Tabell 2.3 DOK32021'!$S$11)*('Tabell 4.1 DOK32021'!Y9-'Tabell 4.1 DOK32021'!E9)/100</f>
        <v>94.819391052557151</v>
      </c>
      <c r="F26" s="63">
        <f>($S$25-'Tabell 2.3 DOK32021'!$S$11)*('Tabell 4.1 DOK32021'!Z9-'Tabell 4.1 DOK32021'!F9)/100</f>
        <v>45.406759933201066</v>
      </c>
      <c r="G26" s="63">
        <f>($S$25-'Tabell 2.3 DOK32021'!$S$11)*('Tabell 4.1 DOK32021'!AA9-'Tabell 4.1 DOK32021'!G9)/100</f>
        <v>-46.121037504628276</v>
      </c>
      <c r="H26" s="63">
        <f>($S$25-'Tabell 2.3 DOK32021'!$S$11)*('Tabell 4.1 DOK32021'!AB9-'Tabell 4.1 DOK32021'!H9)/100</f>
        <v>-74.461594532109132</v>
      </c>
      <c r="I26" s="63">
        <f>($S$25-'Tabell 2.3 DOK32021'!$S$11)*('Tabell 4.1 DOK32021'!AC9-'Tabell 4.1 DOK32021'!I9)/100</f>
        <v>19.958706683747042</v>
      </c>
      <c r="J26" s="63">
        <f>($S$25-'Tabell 2.3 DOK32021'!$S$11)*('Tabell 4.1 DOK32021'!AD9-'Tabell 4.1 DOK32021'!J9)/100</f>
        <v>14.789740521505848</v>
      </c>
      <c r="K26" s="63">
        <f>($S$25-'Tabell 2.3 DOK32021'!$S$11)*('Tabell 4.1 DOK32021'!AE9-'Tabell 4.1 DOK32021'!K9)/100</f>
        <v>1.382692812083852</v>
      </c>
      <c r="L26" s="63">
        <f>($S$25-'Tabell 2.3 DOK32021'!$S$11)*('Tabell 4.1 DOK32021'!AF9-'Tabell 4.1 DOK32021'!L9)/100</f>
        <v>53.1818808037278</v>
      </c>
      <c r="M26" s="63">
        <f>($S$25-'Tabell 2.3 DOK32021'!$S$11)*('Tabell 4.1 DOK32021'!AG9-'Tabell 4.1 DOK32021'!M9)/100</f>
        <v>-52.636636149332077</v>
      </c>
      <c r="N26" s="63">
        <f>($S$25-'Tabell 2.3 DOK32021'!$S$11)*('Tabell 4.1 DOK32021'!AH9-'Tabell 4.1 DOK32021'!N9)/100</f>
        <v>-26.344515923453208</v>
      </c>
      <c r="O26" s="63">
        <f>($S$25-'Tabell 2.3 DOK32021'!$S$11)*('Tabell 4.1 DOK32021'!AI9-'Tabell 4.1 DOK32021'!O9)/100</f>
        <v>-68.738887295146483</v>
      </c>
      <c r="P26" s="63">
        <f>($S$25-'Tabell 2.3 DOK32021'!$S$11)*('Tabell 4.1 DOK32021'!AJ9-'Tabell 4.1 DOK32021'!P9)/100</f>
        <v>-37.820557310097271</v>
      </c>
      <c r="Q26" s="63">
        <f>($S$25-'Tabell 2.3 DOK32021'!$S$11)*('Tabell 4.1 DOK32021'!AK9-'Tabell 4.1 DOK32021'!Q9)/100</f>
        <v>-23.648474745866739</v>
      </c>
      <c r="R26" s="63">
        <f>($S$25-'Tabell 2.3 DOK32021'!$S$11)*('Tabell 4.1 DOK32021'!AL9-'Tabell 4.1 DOK32021'!R9)/100</f>
        <v>-23.809148980180495</v>
      </c>
      <c r="S26" s="63">
        <f>($S$25-'Tabell 2.3 DOK32021'!$S$11)*('Tabell 4.1 DOK32021'!AM9-'Tabell 4.1 DOK32021'!S9)/100</f>
        <v>-7.9891666054955166E-11</v>
      </c>
    </row>
    <row r="27" spans="1:19" ht="16.5" customHeight="1" x14ac:dyDescent="0.35">
      <c r="A27" s="63" t="s">
        <v>128</v>
      </c>
      <c r="B27" s="63"/>
      <c r="C27" s="63"/>
      <c r="D27" s="63">
        <v>0</v>
      </c>
      <c r="E27" s="63">
        <v>0</v>
      </c>
      <c r="F27" s="63">
        <v>0</v>
      </c>
      <c r="G27" s="63">
        <v>0</v>
      </c>
      <c r="H27" s="63">
        <v>0</v>
      </c>
      <c r="I27" s="63">
        <v>0</v>
      </c>
      <c r="J27" s="63">
        <v>0</v>
      </c>
      <c r="K27" s="63">
        <v>0</v>
      </c>
      <c r="L27" s="63">
        <v>0</v>
      </c>
      <c r="M27" s="63">
        <v>0</v>
      </c>
      <c r="N27" s="63">
        <v>0</v>
      </c>
      <c r="O27" s="63">
        <v>0</v>
      </c>
      <c r="P27" s="63">
        <v>0</v>
      </c>
      <c r="Q27" s="63">
        <v>0</v>
      </c>
      <c r="R27" s="63">
        <v>0</v>
      </c>
      <c r="S27" s="63">
        <f t="shared" ref="S27" si="21">SUM(D27:R27)</f>
        <v>0</v>
      </c>
    </row>
    <row r="28" spans="1:19" ht="16.5" customHeight="1" x14ac:dyDescent="0.35">
      <c r="A28" s="70" t="s">
        <v>129</v>
      </c>
      <c r="B28" s="70"/>
      <c r="C28" s="70"/>
      <c r="D28" s="70">
        <f>($S$25-'Tabell 2.3 DOK32021'!$S$11)*('Tabell 4.1'!D9-'Tabell 4.1 DOK32021'!X9)</f>
        <v>0</v>
      </c>
      <c r="E28" s="70">
        <f>($S$25-'Tabell 2.3 DOK32021'!$S$11)*('Tabell 4.1'!E9-'Tabell 4.1 DOK32021'!Y9)</f>
        <v>0</v>
      </c>
      <c r="F28" s="70">
        <f>($S$25-'Tabell 2.3 DOK32021'!$S$11)*('Tabell 4.1'!F9-'Tabell 4.1 DOK32021'!Z9)</f>
        <v>0</v>
      </c>
      <c r="G28" s="70">
        <f>($S$25-'Tabell 2.3 DOK32021'!$S$11)*('Tabell 4.1'!G9-'Tabell 4.1 DOK32021'!AA9)</f>
        <v>0</v>
      </c>
      <c r="H28" s="70">
        <f>($S$25-'Tabell 2.3 DOK32021'!$S$11)*('Tabell 4.1'!H9-'Tabell 4.1 DOK32021'!AB9)</f>
        <v>0</v>
      </c>
      <c r="I28" s="70">
        <f>($S$25-'Tabell 2.3 DOK32021'!$S$11)*('Tabell 4.1'!I9-'Tabell 4.1 DOK32021'!AC9)</f>
        <v>0</v>
      </c>
      <c r="J28" s="70">
        <f>($S$25-'Tabell 2.3 DOK32021'!$S$11)*('Tabell 4.1'!J9-'Tabell 4.1 DOK32021'!AD9)</f>
        <v>0</v>
      </c>
      <c r="K28" s="70">
        <f>($S$25-'Tabell 2.3 DOK32021'!$S$11)*('Tabell 4.1'!K9-'Tabell 4.1 DOK32021'!AE9)</f>
        <v>0</v>
      </c>
      <c r="L28" s="70">
        <f>($S$25-'Tabell 2.3 DOK32021'!$S$11)*('Tabell 4.1'!L9-'Tabell 4.1 DOK32021'!AF9)</f>
        <v>0</v>
      </c>
      <c r="M28" s="70">
        <f>($S$25-'Tabell 2.3 DOK32021'!$S$11)*('Tabell 4.1'!M9-'Tabell 4.1 DOK32021'!AG9)</f>
        <v>0</v>
      </c>
      <c r="N28" s="70">
        <f>($S$25-'Tabell 2.3 DOK32021'!$S$11)*('Tabell 4.1'!N9-'Tabell 4.1 DOK32021'!AH9)</f>
        <v>0</v>
      </c>
      <c r="O28" s="70">
        <f>($S$25-'Tabell 2.3 DOK32021'!$S$11)*('Tabell 4.1'!O9-'Tabell 4.1 DOK32021'!AI9)</f>
        <v>0</v>
      </c>
      <c r="P28" s="70">
        <f>($S$25-'Tabell 2.3 DOK32021'!$S$11)*('Tabell 4.1'!P9-'Tabell 4.1 DOK32021'!AJ9)</f>
        <v>0</v>
      </c>
      <c r="Q28" s="70">
        <f>($S$25-'Tabell 2.3 DOK32021'!$S$11)*('Tabell 4.1'!Q9-'Tabell 4.1 DOK32021'!AK9)</f>
        <v>0</v>
      </c>
      <c r="R28" s="70">
        <f>($S$25-'Tabell 2.3 DOK32021'!$S$11)*('Tabell 4.1'!R9-'Tabell 4.1 DOK32021'!AL9)</f>
        <v>0</v>
      </c>
      <c r="S28" s="70">
        <f>($S$25-'Tabell 2.3 DOK32021'!$S$11)*('Tabell 4.1'!S9-'Tabell 4.1 DOK32021'!AM9)</f>
        <v>0</v>
      </c>
    </row>
    <row r="29" spans="1:19" ht="16.5" customHeight="1" x14ac:dyDescent="0.35">
      <c r="A29" s="61" t="s">
        <v>166</v>
      </c>
      <c r="B29" s="61"/>
      <c r="C29" s="61"/>
      <c r="D29" s="61">
        <f>SUM(D30:D35)</f>
        <v>-1352.8449425809799</v>
      </c>
      <c r="E29" s="61">
        <f t="shared" ref="E29:S29" si="22">SUM(E30:E35)</f>
        <v>-1397.3881852006266</v>
      </c>
      <c r="F29" s="61">
        <f t="shared" si="22"/>
        <v>-1170.5982831517535</v>
      </c>
      <c r="G29" s="61">
        <f t="shared" si="22"/>
        <v>-1101.396492102768</v>
      </c>
      <c r="H29" s="61">
        <f t="shared" si="22"/>
        <v>-1341.5149951870139</v>
      </c>
      <c r="I29" s="61">
        <f t="shared" si="22"/>
        <v>-1033.1367416236178</v>
      </c>
      <c r="J29" s="61">
        <f t="shared" si="22"/>
        <v>-1242.2315572931516</v>
      </c>
      <c r="K29" s="61">
        <f t="shared" si="22"/>
        <v>-1270.785570781539</v>
      </c>
      <c r="L29" s="61">
        <f t="shared" si="22"/>
        <v>-1023.3598881420835</v>
      </c>
      <c r="M29" s="61">
        <f t="shared" si="22"/>
        <v>-938.35982213139982</v>
      </c>
      <c r="N29" s="61">
        <f t="shared" si="22"/>
        <v>-1012.882869372158</v>
      </c>
      <c r="O29" s="61">
        <f t="shared" si="22"/>
        <v>-1221.0101839159147</v>
      </c>
      <c r="P29" s="61">
        <f t="shared" si="22"/>
        <v>-1237.6359269457116</v>
      </c>
      <c r="Q29" s="61">
        <f t="shared" si="22"/>
        <v>-1260.3340125675552</v>
      </c>
      <c r="R29" s="61">
        <f t="shared" si="22"/>
        <v>-1087.9915093995703</v>
      </c>
      <c r="S29" s="61">
        <f t="shared" si="22"/>
        <v>-17691.470980395843</v>
      </c>
    </row>
    <row r="30" spans="1:19" ht="16.5" customHeight="1" x14ac:dyDescent="0.35">
      <c r="A30" s="63" t="s">
        <v>167</v>
      </c>
      <c r="B30" s="63"/>
      <c r="C30" s="63"/>
      <c r="D30" s="63">
        <f>$S30*'Tabell 3.1'!D$7/100</f>
        <v>0</v>
      </c>
      <c r="E30" s="63">
        <f>$S30*'Tabell 3.1'!E$7/100</f>
        <v>0</v>
      </c>
      <c r="F30" s="63">
        <f>$S30*'Tabell 3.1'!F$7/100</f>
        <v>0</v>
      </c>
      <c r="G30" s="63">
        <f>$S30*'Tabell 3.1'!G$7/100</f>
        <v>0</v>
      </c>
      <c r="H30" s="63">
        <f>$S30*'Tabell 3.1'!H$7/100</f>
        <v>0</v>
      </c>
      <c r="I30" s="63">
        <f>$S30*'Tabell 3.1'!I$7/100</f>
        <v>0</v>
      </c>
      <c r="J30" s="63">
        <f>$S30*'Tabell 3.1'!J$7/100</f>
        <v>0</v>
      </c>
      <c r="K30" s="63">
        <f>$S30*'Tabell 3.1'!K$7/100</f>
        <v>0</v>
      </c>
      <c r="L30" s="63">
        <f>$S30*'Tabell 3.1'!L$7/100</f>
        <v>0</v>
      </c>
      <c r="M30" s="63">
        <f>$S30*'Tabell 3.1'!M$7/100</f>
        <v>0</v>
      </c>
      <c r="N30" s="63">
        <f>$S30*'Tabell 3.1'!N$7/100</f>
        <v>0</v>
      </c>
      <c r="O30" s="63">
        <f>$S30*'Tabell 3.1'!O$7/100</f>
        <v>0</v>
      </c>
      <c r="P30" s="63">
        <f>$S30*'Tabell 3.1'!P$7/100</f>
        <v>0</v>
      </c>
      <c r="Q30" s="63">
        <f>$S30*'Tabell 3.1'!Q$7/100</f>
        <v>0</v>
      </c>
      <c r="R30" s="63">
        <f>$S30*'Tabell 3.1'!R$7/100</f>
        <v>0</v>
      </c>
      <c r="S30" s="63">
        <v>0</v>
      </c>
    </row>
    <row r="31" spans="1:19" ht="16.5" customHeight="1" x14ac:dyDescent="0.35">
      <c r="A31" s="63" t="s">
        <v>168</v>
      </c>
      <c r="B31" s="63"/>
      <c r="C31" s="63"/>
      <c r="D31" s="63">
        <f>$S31*'Tabell 3.1'!D$7/100</f>
        <v>-1005.1217509023711</v>
      </c>
      <c r="E31" s="63">
        <f>$S31*'Tabell 3.1'!E$7/100</f>
        <v>-1038.2159959289393</v>
      </c>
      <c r="F31" s="63">
        <f>$S31*'Tabell 3.1'!F$7/100</f>
        <v>-869.71814650101373</v>
      </c>
      <c r="G31" s="63">
        <f>$S31*'Tabell 3.1'!G$7/100</f>
        <v>-818.30336628826001</v>
      </c>
      <c r="H31" s="63">
        <f>$S31*'Tabell 3.1'!H$7/100</f>
        <v>-996.70395208166622</v>
      </c>
      <c r="I31" s="63">
        <f>$S31*'Tabell 3.1'!I$7/100</f>
        <v>-767.58849294374477</v>
      </c>
      <c r="J31" s="63">
        <f>$S31*'Tabell 3.1'!J$7/100</f>
        <v>-922.93944308989592</v>
      </c>
      <c r="K31" s="63">
        <f>$S31*'Tabell 3.1'!K$7/100</f>
        <v>-944.15418775825606</v>
      </c>
      <c r="L31" s="63">
        <f>$S31*'Tabell 3.1'!L$7/100</f>
        <v>-760.3245946355413</v>
      </c>
      <c r="M31" s="63">
        <f>$S31*'Tabell 3.1'!M$7/100</f>
        <v>-697.17218707841175</v>
      </c>
      <c r="N31" s="63">
        <f>$S31*'Tabell 3.1'!N$7/100</f>
        <v>-752.54049527661994</v>
      </c>
      <c r="O31" s="63">
        <f>$S31*'Tabell 3.1'!O$7/100</f>
        <v>-907.17262215268829</v>
      </c>
      <c r="P31" s="63">
        <f>$S31*'Tabell 3.1'!P$7/100</f>
        <v>-919.52503255700333</v>
      </c>
      <c r="Q31" s="63">
        <f>$S31*'Tabell 3.1'!Q$7/100</f>
        <v>-936.38900480117911</v>
      </c>
      <c r="R31" s="63">
        <f>$S31*'Tabell 3.1'!R$7/100</f>
        <v>-808.34388071724652</v>
      </c>
      <c r="S31" s="63">
        <v>-13144.213152712837</v>
      </c>
    </row>
    <row r="32" spans="1:19" ht="16.5" customHeight="1" x14ac:dyDescent="0.35">
      <c r="A32" s="63" t="s">
        <v>170</v>
      </c>
      <c r="B32" s="63"/>
      <c r="C32" s="63"/>
      <c r="D32" s="63">
        <f>$S32*'Tabell 3.1'!D$7/100</f>
        <v>0</v>
      </c>
      <c r="E32" s="63">
        <f>$S32*'Tabell 3.1'!E$7/100</f>
        <v>0</v>
      </c>
      <c r="F32" s="63">
        <f>$S32*'Tabell 3.1'!F$7/100</f>
        <v>0</v>
      </c>
      <c r="G32" s="63">
        <f>$S32*'Tabell 3.1'!G$7/100</f>
        <v>0</v>
      </c>
      <c r="H32" s="63">
        <f>$S32*'Tabell 3.1'!H$7/100</f>
        <v>0</v>
      </c>
      <c r="I32" s="63">
        <f>$S32*'Tabell 3.1'!I$7/100</f>
        <v>0</v>
      </c>
      <c r="J32" s="63">
        <f>$S32*'Tabell 3.1'!J$7/100</f>
        <v>0</v>
      </c>
      <c r="K32" s="63">
        <f>$S32*'Tabell 3.1'!K$7/100</f>
        <v>0</v>
      </c>
      <c r="L32" s="63">
        <f>$S32*'Tabell 3.1'!L$7/100</f>
        <v>0</v>
      </c>
      <c r="M32" s="63">
        <f>$S32*'Tabell 3.1'!M$7/100</f>
        <v>0</v>
      </c>
      <c r="N32" s="63">
        <f>$S32*'Tabell 3.1'!N$7/100</f>
        <v>0</v>
      </c>
      <c r="O32" s="63">
        <f>$S32*'Tabell 3.1'!O$7/100</f>
        <v>0</v>
      </c>
      <c r="P32" s="63">
        <f>$S32*'Tabell 3.1'!P$7/100</f>
        <v>0</v>
      </c>
      <c r="Q32" s="63">
        <f>$S32*'Tabell 3.1'!Q$7/100</f>
        <v>0</v>
      </c>
      <c r="R32" s="63">
        <f>$S32*'Tabell 3.1'!R$7/100</f>
        <v>0</v>
      </c>
      <c r="S32" s="63">
        <v>0</v>
      </c>
    </row>
    <row r="33" spans="1:19" ht="16.5" customHeight="1" x14ac:dyDescent="0.35">
      <c r="A33" s="63" t="s">
        <v>174</v>
      </c>
      <c r="B33" s="63"/>
      <c r="C33" s="63"/>
      <c r="D33" s="63">
        <f>$S33*'Tabell 3.1'!D$7/100</f>
        <v>0</v>
      </c>
      <c r="E33" s="63">
        <f>$S33*'Tabell 3.1'!E$7/100</f>
        <v>0</v>
      </c>
      <c r="F33" s="63">
        <f>$S33*'Tabell 3.1'!F$7/100</f>
        <v>0</v>
      </c>
      <c r="G33" s="63">
        <f>$S33*'Tabell 3.1'!G$7/100</f>
        <v>0</v>
      </c>
      <c r="H33" s="63">
        <f>$S33*'Tabell 3.1'!H$7/100</f>
        <v>0</v>
      </c>
      <c r="I33" s="63">
        <f>$S33*'Tabell 3.1'!I$7/100</f>
        <v>0</v>
      </c>
      <c r="J33" s="63">
        <f>$S33*'Tabell 3.1'!J$7/100</f>
        <v>0</v>
      </c>
      <c r="K33" s="63">
        <f>$S33*'Tabell 3.1'!K$7/100</f>
        <v>0</v>
      </c>
      <c r="L33" s="63">
        <f>$S33*'Tabell 3.1'!L$7/100</f>
        <v>0</v>
      </c>
      <c r="M33" s="63">
        <f>$S33*'Tabell 3.1'!M$7/100</f>
        <v>0</v>
      </c>
      <c r="N33" s="63">
        <f>$S33*'Tabell 3.1'!N$7/100</f>
        <v>0</v>
      </c>
      <c r="O33" s="63">
        <f>$S33*'Tabell 3.1'!O$7/100</f>
        <v>0</v>
      </c>
      <c r="P33" s="63">
        <f>$S33*'Tabell 3.1'!P$7/100</f>
        <v>0</v>
      </c>
      <c r="Q33" s="63">
        <f>$S33*'Tabell 3.1'!Q$7/100</f>
        <v>0</v>
      </c>
      <c r="R33" s="63">
        <f>$S33*'Tabell 3.1'!R$7/100</f>
        <v>0</v>
      </c>
      <c r="S33" s="63">
        <v>0</v>
      </c>
    </row>
    <row r="34" spans="1:19" ht="16.5" customHeight="1" x14ac:dyDescent="0.35">
      <c r="A34" s="63" t="s">
        <v>171</v>
      </c>
      <c r="B34" s="63"/>
      <c r="C34" s="63"/>
      <c r="D34" s="63">
        <f>$S34*'Tabell 3.1'!D$7/100</f>
        <v>-232.9435749319737</v>
      </c>
      <c r="E34" s="63">
        <f>$S34*'Tabell 3.1'!E$7/100</f>
        <v>-240.61338382750546</v>
      </c>
      <c r="F34" s="63">
        <f>$S34*'Tabell 3.1'!F$7/100</f>
        <v>-201.56289926794602</v>
      </c>
      <c r="G34" s="63">
        <f>$S34*'Tabell 3.1'!G$7/100</f>
        <v>-189.64718587665968</v>
      </c>
      <c r="H34" s="63">
        <f>$S34*'Tabell 3.1'!H$7/100</f>
        <v>-230.99269470418764</v>
      </c>
      <c r="I34" s="63">
        <f>$S34*'Tabell 3.1'!I$7/100</f>
        <v>-177.89368050431287</v>
      </c>
      <c r="J34" s="63">
        <f>$S34*'Tabell 3.1'!J$7/100</f>
        <v>-213.8972847081167</v>
      </c>
      <c r="K34" s="63">
        <f>$S34*'Tabell 3.1'!K$7/100</f>
        <v>-218.81394128218864</v>
      </c>
      <c r="L34" s="63">
        <f>$S34*'Tabell 3.1'!L$7/100</f>
        <v>-176.21022430775147</v>
      </c>
      <c r="M34" s="63">
        <f>$S34*'Tabell 3.1'!M$7/100</f>
        <v>-161.57423859884446</v>
      </c>
      <c r="N34" s="63">
        <f>$S34*'Tabell 3.1'!N$7/100</f>
        <v>-174.40620809711342</v>
      </c>
      <c r="O34" s="63">
        <f>$S34*'Tabell 3.1'!O$7/100</f>
        <v>-210.2432202814658</v>
      </c>
      <c r="P34" s="63">
        <f>$S34*'Tabell 3.1'!P$7/100</f>
        <v>-213.10597261572261</v>
      </c>
      <c r="Q34" s="63">
        <f>$S34*'Tabell 3.1'!Q$7/100</f>
        <v>-217.01430907206247</v>
      </c>
      <c r="R34" s="63">
        <f>$S34*'Tabell 3.1'!R$7/100</f>
        <v>-187.33900960715556</v>
      </c>
      <c r="S34" s="63">
        <v>-3046.2578276830063</v>
      </c>
    </row>
    <row r="35" spans="1:19" ht="16.5" customHeight="1" x14ac:dyDescent="0.35">
      <c r="A35" s="70" t="s">
        <v>169</v>
      </c>
      <c r="B35" s="70"/>
      <c r="C35" s="70"/>
      <c r="D35" s="70">
        <f>$S35*'Tabell 3.1'!D$7/100</f>
        <v>-114.77961674663506</v>
      </c>
      <c r="E35" s="70">
        <f>$S35*'Tabell 3.1'!E$7/100</f>
        <v>-118.55880544418189</v>
      </c>
      <c r="F35" s="70">
        <f>$S35*'Tabell 3.1'!F$7/100</f>
        <v>-99.317237382793806</v>
      </c>
      <c r="G35" s="70">
        <f>$S35*'Tabell 3.1'!G$7/100</f>
        <v>-93.445939937848209</v>
      </c>
      <c r="H35" s="70">
        <f>$S35*'Tabell 3.1'!H$7/100</f>
        <v>-113.81834840116012</v>
      </c>
      <c r="I35" s="70">
        <f>$S35*'Tabell 3.1'!I$7/100</f>
        <v>-87.654568175560087</v>
      </c>
      <c r="J35" s="70">
        <f>$S35*'Tabell 3.1'!J$7/100</f>
        <v>-105.39482949513905</v>
      </c>
      <c r="K35" s="70">
        <f>$S35*'Tabell 3.1'!K$7/100</f>
        <v>-107.81744174109436</v>
      </c>
      <c r="L35" s="70">
        <f>$S35*'Tabell 3.1'!L$7/100</f>
        <v>-86.825069198790729</v>
      </c>
      <c r="M35" s="70">
        <f>$S35*'Tabell 3.1'!M$7/100</f>
        <v>-79.613396454143626</v>
      </c>
      <c r="N35" s="70">
        <f>$S35*'Tabell 3.1'!N$7/100</f>
        <v>-85.936165998424627</v>
      </c>
      <c r="O35" s="70">
        <f>$S35*'Tabell 3.1'!O$7/100</f>
        <v>-103.59434148176078</v>
      </c>
      <c r="P35" s="70">
        <f>$S35*'Tabell 3.1'!P$7/100</f>
        <v>-105.00492177298577</v>
      </c>
      <c r="Q35" s="70">
        <f>$S35*'Tabell 3.1'!Q$7/100</f>
        <v>-106.93069869431356</v>
      </c>
      <c r="R35" s="70">
        <f>$S35*'Tabell 3.1'!R$7/100</f>
        <v>-92.308619075168366</v>
      </c>
      <c r="S35" s="70">
        <v>-1501</v>
      </c>
    </row>
    <row r="36" spans="1:19" ht="16.5" customHeight="1" x14ac:dyDescent="0.35">
      <c r="A36" s="70" t="s">
        <v>205</v>
      </c>
      <c r="B36" s="70"/>
      <c r="C36" s="70"/>
      <c r="D36" s="70">
        <f>'Tabell 2.1'!D13+'Tabell 2.1'!D14-SUM(D25:D29)</f>
        <v>-146.05720745358667</v>
      </c>
      <c r="E36" s="70">
        <f>'Tabell 2.1'!E13+'Tabell 2.1'!E14-SUM(E25:E29)</f>
        <v>-159.34321987313888</v>
      </c>
      <c r="F36" s="70">
        <f>'Tabell 2.1'!F13+'Tabell 2.1'!F14-SUM(F25:F29)</f>
        <v>-128.98014223407517</v>
      </c>
      <c r="G36" s="70">
        <f>'Tabell 2.1'!G13+'Tabell 2.1'!G14-SUM(G25:G29)</f>
        <v>-125.96435584039682</v>
      </c>
      <c r="H36" s="70">
        <f>'Tabell 2.1'!H13+'Tabell 2.1'!H14-SUM(H25:H29)</f>
        <v>-178.44898137460041</v>
      </c>
      <c r="I36" s="70">
        <f>'Tabell 2.1'!I13+'Tabell 2.1'!I14-SUM(I25:I29)</f>
        <v>-134.54778418850037</v>
      </c>
      <c r="J36" s="70">
        <f>'Tabell 2.1'!J13+'Tabell 2.1'!J14-SUM(J25:J29)</f>
        <v>-179.92341296909399</v>
      </c>
      <c r="K36" s="70">
        <f>'Tabell 2.1'!K13+'Tabell 2.1'!K14-SUM(K25:K29)</f>
        <v>-167.4644862003679</v>
      </c>
      <c r="L36" s="70">
        <f>'Tabell 2.1'!L13+'Tabell 2.1'!L14-SUM(L25:L29)</f>
        <v>-155.01806516691613</v>
      </c>
      <c r="M36" s="70">
        <f>'Tabell 2.1'!M13+'Tabell 2.1'!M14-SUM(M25:M29)</f>
        <v>2194.5423086326573</v>
      </c>
      <c r="N36" s="70">
        <f>'Tabell 2.1'!N13+'Tabell 2.1'!N14-SUM(N25:N29)</f>
        <v>-151.91983973692368</v>
      </c>
      <c r="O36" s="70">
        <f>'Tabell 2.1'!O13+'Tabell 2.1'!O14-SUM(O25:O29)</f>
        <v>-171.10456299966791</v>
      </c>
      <c r="P36" s="70">
        <f>'Tabell 2.1'!P13+'Tabell 2.1'!P14-SUM(P25:P29)</f>
        <v>-165.35116663939152</v>
      </c>
      <c r="Q36" s="70">
        <f>'Tabell 2.1'!Q13+'Tabell 2.1'!Q14-SUM(Q25:Q29)</f>
        <v>-170.83385653998084</v>
      </c>
      <c r="R36" s="70">
        <f>'Tabell 2.1'!R13+'Tabell 2.1'!R14-SUM(R25:R29)</f>
        <v>-159.58522741601337</v>
      </c>
      <c r="S36" s="70">
        <f>SUM(D36:R36)</f>
        <v>3.637978807091713E-12</v>
      </c>
    </row>
    <row r="37" spans="1:19" ht="16.5" customHeight="1" x14ac:dyDescent="0.35">
      <c r="A37" s="61" t="s">
        <v>163</v>
      </c>
      <c r="B37" s="61"/>
      <c r="C37" s="61"/>
      <c r="D37" s="61">
        <f>SUM(D38:D39)</f>
        <v>451.99823857173624</v>
      </c>
      <c r="E37" s="61">
        <f t="shared" ref="E37:R37" si="23">SUM(E38:E39)</f>
        <v>466.8805555103965</v>
      </c>
      <c r="F37" s="61">
        <f t="shared" si="23"/>
        <v>391.10791296617441</v>
      </c>
      <c r="G37" s="61">
        <f t="shared" si="23"/>
        <v>367.98694272366009</v>
      </c>
      <c r="H37" s="61">
        <f t="shared" si="23"/>
        <v>448.21279642386321</v>
      </c>
      <c r="I37" s="61">
        <f t="shared" si="23"/>
        <v>345.18071710917121</v>
      </c>
      <c r="J37" s="61">
        <f t="shared" si="23"/>
        <v>415.04126461345697</v>
      </c>
      <c r="K37" s="61">
        <f t="shared" si="23"/>
        <v>424.58142948725367</v>
      </c>
      <c r="L37" s="61">
        <f t="shared" si="23"/>
        <v>341.91417826696176</v>
      </c>
      <c r="M37" s="61">
        <f t="shared" si="23"/>
        <v>313.51485554634587</v>
      </c>
      <c r="N37" s="61">
        <f t="shared" si="23"/>
        <v>338.41370760662522</v>
      </c>
      <c r="O37" s="61">
        <f t="shared" si="23"/>
        <v>407.9510038713172</v>
      </c>
      <c r="P37" s="61">
        <f t="shared" si="23"/>
        <v>413.50582122538702</v>
      </c>
      <c r="Q37" s="61">
        <f t="shared" si="23"/>
        <v>421.08946543848549</v>
      </c>
      <c r="R37" s="61">
        <f t="shared" si="23"/>
        <v>363.50821173297447</v>
      </c>
      <c r="S37" s="61">
        <f>SUM(S38:S39)</f>
        <v>5910.8871010938092</v>
      </c>
    </row>
    <row r="38" spans="1:19" ht="16.5" customHeight="1" x14ac:dyDescent="0.35">
      <c r="A38" s="63" t="s">
        <v>164</v>
      </c>
      <c r="B38" s="63"/>
      <c r="C38" s="63"/>
      <c r="D38" s="63">
        <f>$S38*'Tabell 3.1'!D$7/100</f>
        <v>451.99823857173624</v>
      </c>
      <c r="E38" s="63">
        <f>$S38*'Tabell 3.1'!E$7/100</f>
        <v>466.8805555103965</v>
      </c>
      <c r="F38" s="63">
        <f>$S38*'Tabell 3.1'!F$7/100</f>
        <v>391.10791296617441</v>
      </c>
      <c r="G38" s="63">
        <f>$S38*'Tabell 3.1'!G$7/100</f>
        <v>367.98694272366009</v>
      </c>
      <c r="H38" s="63">
        <f>$S38*'Tabell 3.1'!H$7/100</f>
        <v>448.21279642386321</v>
      </c>
      <c r="I38" s="63">
        <f>$S38*'Tabell 3.1'!I$7/100</f>
        <v>345.18071710917121</v>
      </c>
      <c r="J38" s="63">
        <f>$S38*'Tabell 3.1'!J$7/100</f>
        <v>415.04126461345697</v>
      </c>
      <c r="K38" s="63">
        <f>$S38*'Tabell 3.1'!K$7/100</f>
        <v>424.58142948725367</v>
      </c>
      <c r="L38" s="63">
        <f>$S38*'Tabell 3.1'!L$7/100</f>
        <v>341.91417826696176</v>
      </c>
      <c r="M38" s="63">
        <f>$S38*'Tabell 3.1'!M$7/100</f>
        <v>313.51485554634587</v>
      </c>
      <c r="N38" s="63">
        <f>$S38*'Tabell 3.1'!N$7/100</f>
        <v>338.41370760662522</v>
      </c>
      <c r="O38" s="63">
        <f>$S38*'Tabell 3.1'!O$7/100</f>
        <v>407.9510038713172</v>
      </c>
      <c r="P38" s="63">
        <f>$S38*'Tabell 3.1'!P$7/100</f>
        <v>413.50582122538702</v>
      </c>
      <c r="Q38" s="63">
        <f>$S38*'Tabell 3.1'!Q$7/100</f>
        <v>421.08946543848549</v>
      </c>
      <c r="R38" s="63">
        <f>$S38*'Tabell 3.1'!R$7/100</f>
        <v>363.50821173297447</v>
      </c>
      <c r="S38" s="63">
        <v>5910.8871010938092</v>
      </c>
    </row>
    <row r="39" spans="1:19" ht="16.5" customHeight="1" x14ac:dyDescent="0.35">
      <c r="A39" s="70" t="s">
        <v>165</v>
      </c>
      <c r="B39" s="70"/>
      <c r="C39" s="70"/>
      <c r="D39" s="70">
        <f>$S39*'Tabell 3.1'!D$7/100</f>
        <v>0</v>
      </c>
      <c r="E39" s="70">
        <f>$S39*'Tabell 3.1'!E$7/100</f>
        <v>0</v>
      </c>
      <c r="F39" s="70">
        <f>$S39*'Tabell 3.1'!F$7/100</f>
        <v>0</v>
      </c>
      <c r="G39" s="70">
        <f>$S39*'Tabell 3.1'!G$7/100</f>
        <v>0</v>
      </c>
      <c r="H39" s="70">
        <f>$S39*'Tabell 3.1'!H$7/100</f>
        <v>0</v>
      </c>
      <c r="I39" s="70">
        <f>$S39*'Tabell 3.1'!I$7/100</f>
        <v>0</v>
      </c>
      <c r="J39" s="70">
        <f>$S39*'Tabell 3.1'!J$7/100</f>
        <v>0</v>
      </c>
      <c r="K39" s="70">
        <f>$S39*'Tabell 3.1'!K$7/100</f>
        <v>0</v>
      </c>
      <c r="L39" s="70">
        <f>$S39*'Tabell 3.1'!L$7/100</f>
        <v>0</v>
      </c>
      <c r="M39" s="70">
        <f>$S39*'Tabell 3.1'!M$7/100</f>
        <v>0</v>
      </c>
      <c r="N39" s="70">
        <f>$S39*'Tabell 3.1'!N$7/100</f>
        <v>0</v>
      </c>
      <c r="O39" s="70">
        <f>$S39*'Tabell 3.1'!O$7/100</f>
        <v>0</v>
      </c>
      <c r="P39" s="70">
        <f>$S39*'Tabell 3.1'!P$7/100</f>
        <v>0</v>
      </c>
      <c r="Q39" s="70">
        <f>$S39*'Tabell 3.1'!Q$7/100</f>
        <v>0</v>
      </c>
      <c r="R39" s="70">
        <f>$S39*'Tabell 3.1'!R$7/100</f>
        <v>0</v>
      </c>
      <c r="S39" s="70">
        <v>0</v>
      </c>
    </row>
    <row r="40" spans="1:19" ht="16.5" customHeight="1" thickBot="1" x14ac:dyDescent="0.4">
      <c r="A40" s="182" t="s">
        <v>452</v>
      </c>
      <c r="B40" s="183"/>
      <c r="C40" s="183"/>
      <c r="D40" s="184">
        <f t="shared" ref="D40:S40" si="24">D29+D37+D25+SUM(D26:D28)+D36</f>
        <v>15873.805425452165</v>
      </c>
      <c r="E40" s="184">
        <f t="shared" si="24"/>
        <v>16260.258084751415</v>
      </c>
      <c r="F40" s="184">
        <f t="shared" si="24"/>
        <v>13560.61592247324</v>
      </c>
      <c r="G40" s="184">
        <f t="shared" si="24"/>
        <v>12619.133847388381</v>
      </c>
      <c r="H40" s="184">
        <f t="shared" si="24"/>
        <v>13650.263450350891</v>
      </c>
      <c r="I40" s="184">
        <f t="shared" si="24"/>
        <v>10257.293571367745</v>
      </c>
      <c r="J40" s="184">
        <f t="shared" si="24"/>
        <v>12564.774604256567</v>
      </c>
      <c r="K40" s="184">
        <f t="shared" si="24"/>
        <v>12813.701503550372</v>
      </c>
      <c r="L40" s="184">
        <f t="shared" si="24"/>
        <v>10248.858255213554</v>
      </c>
      <c r="M40" s="184">
        <f t="shared" si="24"/>
        <v>11604.163684652904</v>
      </c>
      <c r="N40" s="184">
        <f t="shared" si="24"/>
        <v>10110.583968990337</v>
      </c>
      <c r="O40" s="184">
        <f t="shared" si="24"/>
        <v>12120.013808082735</v>
      </c>
      <c r="P40" s="184">
        <f t="shared" si="24"/>
        <v>12312.014541343486</v>
      </c>
      <c r="Q40" s="184">
        <f t="shared" si="24"/>
        <v>12545.986257065822</v>
      </c>
      <c r="R40" s="184">
        <f t="shared" si="24"/>
        <v>10640.418030708479</v>
      </c>
      <c r="S40" s="184">
        <f t="shared" si="24"/>
        <v>187181.88495564798</v>
      </c>
    </row>
    <row r="41" spans="1:19" ht="16.5" customHeight="1" thickBot="1" x14ac:dyDescent="0.4">
      <c r="A41" s="63"/>
      <c r="B41" s="63"/>
      <c r="C41" s="63"/>
      <c r="D41" s="63"/>
      <c r="E41" s="63"/>
      <c r="F41" s="63"/>
      <c r="G41" s="63"/>
      <c r="H41" s="63"/>
      <c r="I41" s="63"/>
      <c r="J41" s="63"/>
      <c r="K41" s="63"/>
      <c r="L41" s="63"/>
      <c r="M41" s="63"/>
      <c r="N41" s="63"/>
      <c r="O41" s="63"/>
      <c r="P41" s="63"/>
      <c r="Q41" s="63"/>
      <c r="R41" s="63"/>
      <c r="S41" s="63"/>
    </row>
    <row r="42" spans="1:19" ht="16.5" customHeight="1" x14ac:dyDescent="0.35">
      <c r="A42" s="185" t="str">
        <f>'Tabell 2.1'!A18</f>
        <v>FO2A Barnehager</v>
      </c>
      <c r="B42" s="185"/>
      <c r="C42" s="186"/>
      <c r="D42" s="187"/>
      <c r="E42" s="187"/>
      <c r="F42" s="187"/>
      <c r="G42" s="187"/>
      <c r="H42" s="187"/>
      <c r="I42" s="187"/>
      <c r="J42" s="187"/>
      <c r="K42" s="187"/>
      <c r="L42" s="187"/>
      <c r="M42" s="187"/>
      <c r="N42" s="187"/>
      <c r="O42" s="187"/>
      <c r="P42" s="187"/>
      <c r="Q42" s="187"/>
      <c r="R42" s="187"/>
      <c r="S42" s="187"/>
    </row>
    <row r="43" spans="1:19" ht="16.5" customHeight="1" x14ac:dyDescent="0.35">
      <c r="A43" s="69" t="str">
        <f>A25</f>
        <v>Bydelsfordelt Dok3 2021</v>
      </c>
      <c r="B43" s="69"/>
      <c r="C43" s="69"/>
      <c r="D43" s="69">
        <f>'Tabell 2.1 DOK32021'!D22</f>
        <v>617289.35521381767</v>
      </c>
      <c r="E43" s="69">
        <f>'Tabell 2.1 DOK32021'!E22</f>
        <v>590940.15129027923</v>
      </c>
      <c r="F43" s="69">
        <f>'Tabell 2.1 DOK32021'!F22</f>
        <v>490176.48685020523</v>
      </c>
      <c r="G43" s="69">
        <f>'Tabell 2.1 DOK32021'!G22</f>
        <v>370423.98298047733</v>
      </c>
      <c r="H43" s="69">
        <f>'Tabell 2.1 DOK32021'!H22</f>
        <v>434616.66971311346</v>
      </c>
      <c r="I43" s="69">
        <f>'Tabell 2.1 DOK32021'!I22</f>
        <v>372653.12268735049</v>
      </c>
      <c r="J43" s="69">
        <f>'Tabell 2.1 DOK32021'!J22</f>
        <v>539930.36484183464</v>
      </c>
      <c r="K43" s="69">
        <f>'Tabell 2.1 DOK32021'!K22</f>
        <v>709891.45358689467</v>
      </c>
      <c r="L43" s="69">
        <f>'Tabell 2.1 DOK32021'!L22</f>
        <v>372636.82389134797</v>
      </c>
      <c r="M43" s="69">
        <f>'Tabell 2.1 DOK32021'!M22</f>
        <v>246650.1814551162</v>
      </c>
      <c r="N43" s="69">
        <f>'Tabell 2.1 DOK32021'!N22</f>
        <v>276298.67971371417</v>
      </c>
      <c r="O43" s="69">
        <f>'Tabell 2.1 DOK32021'!O22</f>
        <v>498484.66931115172</v>
      </c>
      <c r="P43" s="69">
        <f>'Tabell 2.1 DOK32021'!P22</f>
        <v>523297.93370356376</v>
      </c>
      <c r="Q43" s="69">
        <f>'Tabell 2.1 DOK32021'!Q22</f>
        <v>572241.76944324945</v>
      </c>
      <c r="R43" s="69">
        <f>'Tabell 2.1 DOK32021'!R22</f>
        <v>377170.01305711863</v>
      </c>
      <c r="S43" s="69">
        <f>'Tabell 2.1 DOK32021'!S22</f>
        <v>6992701.657739236</v>
      </c>
    </row>
    <row r="44" spans="1:19" ht="16.5" customHeight="1" x14ac:dyDescent="0.35">
      <c r="A44" s="61" t="str">
        <f t="shared" ref="A44:A49" si="25">A29</f>
        <v>Reelle endringer</v>
      </c>
      <c r="B44" s="63"/>
      <c r="C44" s="63"/>
      <c r="D44" s="61">
        <f t="shared" ref="D44:S44" si="26">SUM(D45:D50)</f>
        <v>7087.9435017642572</v>
      </c>
      <c r="E44" s="61">
        <f t="shared" si="26"/>
        <v>5263.5190510362754</v>
      </c>
      <c r="F44" s="61">
        <f t="shared" si="26"/>
        <v>636.1887754823947</v>
      </c>
      <c r="G44" s="61">
        <f t="shared" si="26"/>
        <v>-6676.4985945206099</v>
      </c>
      <c r="H44" s="61">
        <f t="shared" si="26"/>
        <v>-6386.8035035894827</v>
      </c>
      <c r="I44" s="61">
        <f t="shared" si="26"/>
        <v>19844.185346462946</v>
      </c>
      <c r="J44" s="61">
        <f t="shared" si="26"/>
        <v>11389.954736083109</v>
      </c>
      <c r="K44" s="61">
        <f t="shared" si="26"/>
        <v>-9565.3028016913177</v>
      </c>
      <c r="L44" s="61">
        <f t="shared" si="26"/>
        <v>4246.1382148086213</v>
      </c>
      <c r="M44" s="61">
        <f t="shared" si="26"/>
        <v>-6751.6040216486899</v>
      </c>
      <c r="N44" s="61">
        <f t="shared" si="26"/>
        <v>785.98607401631944</v>
      </c>
      <c r="O44" s="61">
        <f t="shared" si="26"/>
        <v>-9178.2812646463644</v>
      </c>
      <c r="P44" s="61">
        <f t="shared" si="26"/>
        <v>633.58980333374075</v>
      </c>
      <c r="Q44" s="61">
        <f t="shared" si="26"/>
        <v>6938.64840270684</v>
      </c>
      <c r="R44" s="61">
        <f t="shared" si="26"/>
        <v>-2623.7433726615263</v>
      </c>
      <c r="S44" s="61">
        <f t="shared" si="26"/>
        <v>15643.920346936226</v>
      </c>
    </row>
    <row r="45" spans="1:19" ht="16.5" customHeight="1" x14ac:dyDescent="0.35">
      <c r="A45" s="63" t="str">
        <f t="shared" si="25"/>
        <v xml:space="preserve"> - herav justering for demografiske forhold</v>
      </c>
      <c r="B45" s="63"/>
      <c r="C45" s="63"/>
      <c r="D45" s="63">
        <f>$S45*'Tabell 3.1'!D$21/100</f>
        <v>0</v>
      </c>
      <c r="E45" s="63">
        <f>$S45*'Tabell 3.1'!E$21/100</f>
        <v>0</v>
      </c>
      <c r="F45" s="63">
        <f>$S45*'Tabell 3.1'!F$21/100</f>
        <v>0</v>
      </c>
      <c r="G45" s="63">
        <f>$S45*'Tabell 3.1'!G$21/100</f>
        <v>0</v>
      </c>
      <c r="H45" s="63">
        <f>$S45*'Tabell 3.1'!H$21/100</f>
        <v>0</v>
      </c>
      <c r="I45" s="63">
        <f>$S45*'Tabell 3.1'!I$21/100</f>
        <v>0</v>
      </c>
      <c r="J45" s="63">
        <f>$S45*'Tabell 3.1'!J$21/100</f>
        <v>0</v>
      </c>
      <c r="K45" s="63">
        <f>$S45*'Tabell 3.1'!K$21/100</f>
        <v>0</v>
      </c>
      <c r="L45" s="63">
        <f>$S45*'Tabell 3.1'!L$21/100</f>
        <v>0</v>
      </c>
      <c r="M45" s="63">
        <f>$S45*'Tabell 3.1'!M$21/100</f>
        <v>0</v>
      </c>
      <c r="N45" s="63">
        <f>$S45*'Tabell 3.1'!N$21/100</f>
        <v>0</v>
      </c>
      <c r="O45" s="63">
        <f>$S45*'Tabell 3.1'!O$21/100</f>
        <v>0</v>
      </c>
      <c r="P45" s="63">
        <f>$S45*'Tabell 3.1'!P$21/100</f>
        <v>0</v>
      </c>
      <c r="Q45" s="63">
        <f>$S45*'Tabell 3.1'!Q$21/100</f>
        <v>0</v>
      </c>
      <c r="R45" s="63">
        <f>$S45*'Tabell 3.1'!R$21/100</f>
        <v>0</v>
      </c>
      <c r="S45" s="33">
        <v>0</v>
      </c>
    </row>
    <row r="46" spans="1:19" ht="16.5" customHeight="1" x14ac:dyDescent="0.35">
      <c r="A46" s="63" t="str">
        <f t="shared" si="25"/>
        <v xml:space="preserve"> - herav justering for andre aktivitetsnøytrale forhold</v>
      </c>
      <c r="B46" s="63"/>
      <c r="C46" s="63"/>
      <c r="D46" s="63">
        <f>$S46*'Tabell 3.1'!D$21/100</f>
        <v>6515.5823829620331</v>
      </c>
      <c r="E46" s="63">
        <f>$S46*'Tabell 3.1'!E$21/100</f>
        <v>6288.2907699869156</v>
      </c>
      <c r="F46" s="63">
        <f>$S46*'Tabell 3.1'!F$21/100</f>
        <v>5160.9981800661399</v>
      </c>
      <c r="G46" s="63">
        <f>$S46*'Tabell 3.1'!G$21/100</f>
        <v>4047.3366497911948</v>
      </c>
      <c r="H46" s="63">
        <f>$S46*'Tabell 3.1'!H$21/100</f>
        <v>4783.0691042125909</v>
      </c>
      <c r="I46" s="63">
        <f>$S46*'Tabell 3.1'!I$21/100</f>
        <v>4222.5545914813647</v>
      </c>
      <c r="J46" s="63">
        <f>$S46*'Tabell 3.1'!J$21/100</f>
        <v>5998.4509384072289</v>
      </c>
      <c r="K46" s="63">
        <f>$S46*'Tabell 3.1'!K$21/100</f>
        <v>7154.1267212139473</v>
      </c>
      <c r="L46" s="63">
        <f>$S46*'Tabell 3.1'!L$21/100</f>
        <v>3887.5371220977809</v>
      </c>
      <c r="M46" s="63">
        <f>$S46*'Tabell 3.1'!M$21/100</f>
        <v>2427.8062279131186</v>
      </c>
      <c r="N46" s="63">
        <f>$S46*'Tabell 3.1'!N$21/100</f>
        <v>2791.1569559922723</v>
      </c>
      <c r="O46" s="63">
        <f>$S46*'Tabell 3.1'!O$21/100</f>
        <v>5099.0495338265173</v>
      </c>
      <c r="P46" s="63">
        <f>$S46*'Tabell 3.1'!P$21/100</f>
        <v>5494.1325346857302</v>
      </c>
      <c r="Q46" s="63">
        <f>$S46*'Tabell 3.1'!Q$21/100</f>
        <v>6098.2010834145976</v>
      </c>
      <c r="R46" s="63">
        <f>$S46*'Tabell 3.1'!R$21/100</f>
        <v>3978.7821611201698</v>
      </c>
      <c r="S46" s="33">
        <v>73947.074957171601</v>
      </c>
    </row>
    <row r="47" spans="1:19" ht="16.5" customHeight="1" x14ac:dyDescent="0.35">
      <c r="A47" s="63" t="str">
        <f t="shared" si="25"/>
        <v xml:space="preserve"> - herav justering for engangstiltak</v>
      </c>
      <c r="B47" s="63"/>
      <c r="C47" s="63"/>
      <c r="D47" s="63">
        <f>$S47*'Tabell 3.1'!D$21/100</f>
        <v>70.489142530499876</v>
      </c>
      <c r="E47" s="63">
        <f>$S47*'Tabell 3.1'!E$21/100</f>
        <v>68.030177243699711</v>
      </c>
      <c r="F47" s="63">
        <f>$S47*'Tabell 3.1'!F$21/100</f>
        <v>55.834507942933705</v>
      </c>
      <c r="G47" s="63">
        <f>$S47*'Tabell 3.1'!G$21/100</f>
        <v>43.786306918945122</v>
      </c>
      <c r="H47" s="63">
        <f>$S47*'Tabell 3.1'!H$21/100</f>
        <v>51.745863992406257</v>
      </c>
      <c r="I47" s="63">
        <f>$S47*'Tabell 3.1'!I$21/100</f>
        <v>45.68191067924694</v>
      </c>
      <c r="J47" s="63">
        <f>$S47*'Tabell 3.1'!J$21/100</f>
        <v>64.894531034596199</v>
      </c>
      <c r="K47" s="63">
        <f>$S47*'Tabell 3.1'!K$21/100</f>
        <v>77.397265277713274</v>
      </c>
      <c r="L47" s="63">
        <f>$S47*'Tabell 3.1'!L$21/100</f>
        <v>42.057508014745416</v>
      </c>
      <c r="M47" s="63">
        <f>$S47*'Tabell 3.1'!M$21/100</f>
        <v>26.265338871826874</v>
      </c>
      <c r="N47" s="63">
        <f>$S47*'Tabell 3.1'!N$21/100</f>
        <v>30.196266263230498</v>
      </c>
      <c r="O47" s="63">
        <f>$S47*'Tabell 3.1'!O$21/100</f>
        <v>55.164313523203091</v>
      </c>
      <c r="P47" s="63">
        <f>$S47*'Tabell 3.1'!P$21/100</f>
        <v>59.438538039459182</v>
      </c>
      <c r="Q47" s="63">
        <f>$S47*'Tabell 3.1'!Q$21/100</f>
        <v>65.97368279350097</v>
      </c>
      <c r="R47" s="63">
        <f>$S47*'Tabell 3.1'!R$21/100</f>
        <v>43.044646873992903</v>
      </c>
      <c r="S47" s="33">
        <v>800</v>
      </c>
    </row>
    <row r="48" spans="1:19" ht="16.5" customHeight="1" x14ac:dyDescent="0.35">
      <c r="A48" s="63" t="str">
        <f t="shared" si="25"/>
        <v xml:space="preserve"> - herav justering for oppgaveendringer mellom sektorer</v>
      </c>
      <c r="B48" s="63"/>
      <c r="C48" s="63"/>
      <c r="D48" s="63">
        <f>$S48*'Tabell 3.1'!D$21/100</f>
        <v>0</v>
      </c>
      <c r="E48" s="63">
        <f>$S48*'Tabell 3.1'!E$21/100</f>
        <v>0</v>
      </c>
      <c r="F48" s="63">
        <f>$S48*'Tabell 3.1'!F$21/100</f>
        <v>0</v>
      </c>
      <c r="G48" s="63">
        <f>$S48*'Tabell 3.1'!G$21/100</f>
        <v>0</v>
      </c>
      <c r="H48" s="63">
        <f>$S48*'Tabell 3.1'!H$21/100</f>
        <v>0</v>
      </c>
      <c r="I48" s="63">
        <f>$S48*'Tabell 3.1'!I$21/100</f>
        <v>0</v>
      </c>
      <c r="J48" s="63">
        <f>$S48*'Tabell 3.1'!J$21/100</f>
        <v>0</v>
      </c>
      <c r="K48" s="63">
        <f>$S48*'Tabell 3.1'!K$21/100</f>
        <v>0</v>
      </c>
      <c r="L48" s="63">
        <f>$S48*'Tabell 3.1'!L$21/100</f>
        <v>0</v>
      </c>
      <c r="M48" s="63">
        <f>$S48*'Tabell 3.1'!M$21/100</f>
        <v>0</v>
      </c>
      <c r="N48" s="63">
        <f>$S48*'Tabell 3.1'!N$21/100</f>
        <v>0</v>
      </c>
      <c r="O48" s="63">
        <f>$S48*'Tabell 3.1'!O$21/100</f>
        <v>0</v>
      </c>
      <c r="P48" s="63">
        <f>$S48*'Tabell 3.1'!P$21/100</f>
        <v>0</v>
      </c>
      <c r="Q48" s="63">
        <f>$S48*'Tabell 3.1'!Q$21/100</f>
        <v>0</v>
      </c>
      <c r="R48" s="63">
        <f>$S48*'Tabell 3.1'!R$21/100</f>
        <v>0</v>
      </c>
      <c r="S48" s="33">
        <v>0</v>
      </c>
    </row>
    <row r="49" spans="1:19" ht="16.5" customHeight="1" x14ac:dyDescent="0.35">
      <c r="A49" s="63" t="str">
        <f t="shared" si="25"/>
        <v xml:space="preserve"> - herav uspesifiserte rammeendringer</v>
      </c>
      <c r="B49" s="63"/>
      <c r="C49" s="63"/>
      <c r="D49" s="63">
        <f>$S49*'Tabell 3.1'!D$21/100</f>
        <v>-1054.178749472273</v>
      </c>
      <c r="E49" s="63">
        <f>$S49*'Tabell 3.1'!E$21/100</f>
        <v>-1017.4044483816741</v>
      </c>
      <c r="F49" s="63">
        <f>$S49*'Tabell 3.1'!F$21/100</f>
        <v>-835.0158570195922</v>
      </c>
      <c r="G49" s="63">
        <f>$S49*'Tabell 3.1'!G$21/100</f>
        <v>-654.83268223684763</v>
      </c>
      <c r="H49" s="63">
        <f>$S49*'Tabell 3.1'!H$21/100</f>
        <v>-773.86939655669983</v>
      </c>
      <c r="I49" s="63">
        <f>$S49*'Tabell 3.1'!I$21/100</f>
        <v>-683.18180282184085</v>
      </c>
      <c r="J49" s="63">
        <f>$S49*'Tabell 3.1'!J$21/100</f>
        <v>-970.51025332078314</v>
      </c>
      <c r="K49" s="63">
        <f>$S49*'Tabell 3.1'!K$21/100</f>
        <v>-1157.4910602399541</v>
      </c>
      <c r="L49" s="63">
        <f>$S49*'Tabell 3.1'!L$21/100</f>
        <v>-628.97816051203426</v>
      </c>
      <c r="M49" s="63">
        <f>$S49*'Tabell 3.1'!M$21/100</f>
        <v>-392.80321894095226</v>
      </c>
      <c r="N49" s="63">
        <f>$S49*'Tabell 3.1'!N$21/100</f>
        <v>-451.59099778140501</v>
      </c>
      <c r="O49" s="63">
        <f>$S49*'Tabell 3.1'!O$21/100</f>
        <v>-824.9929699488747</v>
      </c>
      <c r="P49" s="63">
        <f>$S49*'Tabell 3.1'!P$21/100</f>
        <v>-888.91482363805756</v>
      </c>
      <c r="Q49" s="63">
        <f>$S49*'Tabell 3.1'!Q$21/100</f>
        <v>-986.64917643508829</v>
      </c>
      <c r="R49" s="63">
        <f>$S49*'Tabell 3.1'!R$21/100</f>
        <v>-643.74101292929481</v>
      </c>
      <c r="S49" s="33">
        <v>-11964.154610235371</v>
      </c>
    </row>
    <row r="50" spans="1:19" s="55" customFormat="1" ht="16.5" customHeight="1" x14ac:dyDescent="0.35">
      <c r="A50" s="70" t="s">
        <v>172</v>
      </c>
      <c r="B50" s="70"/>
      <c r="C50" s="70"/>
      <c r="D50" s="70">
        <f>$S50*'Tabell 3.1'!D$21/100+('Tabell 2.1 DOK32021'!$S$19+'Tabell 2.1 DOK32021'!$S$21)*('Tabell 3.1'!D21-'Tabell 3.1 DOK32021'!D21)/100</f>
        <v>1556.0507257439976</v>
      </c>
      <c r="E50" s="70">
        <f>$S50*'Tabell 3.1'!E$21/100+('Tabell 2.1 DOK32021'!$S$19+'Tabell 2.1 DOK32021'!$S$21)*('Tabell 3.1'!E21-'Tabell 3.1 DOK32021'!E21)/100</f>
        <v>-75.397447812666087</v>
      </c>
      <c r="F50" s="70">
        <f>$S50*'Tabell 3.1'!F$21/100+('Tabell 2.1 DOK32021'!$S$19+'Tabell 2.1 DOK32021'!$S$21)*('Tabell 3.1'!F21-'Tabell 3.1 DOK32021'!F21)/100</f>
        <v>-3745.6280555070862</v>
      </c>
      <c r="G50" s="70">
        <f>$S50*'Tabell 3.1'!G$21/100+('Tabell 2.1 DOK32021'!$S$19+'Tabell 2.1 DOK32021'!$S$21)*('Tabell 3.1'!G21-'Tabell 3.1 DOK32021'!G21)/100</f>
        <v>-10112.788868993903</v>
      </c>
      <c r="H50" s="70">
        <f>$S50*'Tabell 3.1'!H$21/100+('Tabell 2.1 DOK32021'!$S$19+'Tabell 2.1 DOK32021'!$S$21)*('Tabell 3.1'!H21-'Tabell 3.1 DOK32021'!H21)/100</f>
        <v>-10447.74907523778</v>
      </c>
      <c r="I50" s="70">
        <f>$S50*'Tabell 3.1'!I$21/100+('Tabell 2.1 DOK32021'!$S$19+'Tabell 2.1 DOK32021'!$S$21)*('Tabell 3.1'!I21-'Tabell 3.1 DOK32021'!I21)/100</f>
        <v>16259.130647124173</v>
      </c>
      <c r="J50" s="70">
        <f>$S50*'Tabell 3.1'!J$21/100+('Tabell 2.1 DOK32021'!$S$19+'Tabell 2.1 DOK32021'!$S$21)*('Tabell 3.1'!J21-'Tabell 3.1 DOK32021'!J21)/100</f>
        <v>6297.119519962067</v>
      </c>
      <c r="K50" s="70">
        <f>$S50*'Tabell 3.1'!K$21/100+('Tabell 2.1 DOK32021'!$S$19+'Tabell 2.1 DOK32021'!$S$21)*('Tabell 3.1'!K21-'Tabell 3.1 DOK32021'!K21)/100</f>
        <v>-15639.335727943024</v>
      </c>
      <c r="L50" s="70">
        <f>$S50*'Tabell 3.1'!L$21/100+('Tabell 2.1 DOK32021'!$S$19+'Tabell 2.1 DOK32021'!$S$21)*('Tabell 3.1'!L21-'Tabell 3.1 DOK32021'!L21)/100</f>
        <v>945.52174520812969</v>
      </c>
      <c r="M50" s="70">
        <f>$S50*'Tabell 3.1'!M$21/100+('Tabell 2.1 DOK32021'!$S$19+'Tabell 2.1 DOK32021'!$S$21)*('Tabell 3.1'!M21-'Tabell 3.1 DOK32021'!M21)/100</f>
        <v>-8812.872369492683</v>
      </c>
      <c r="N50" s="70">
        <f>$S50*'Tabell 3.1'!N$21/100+('Tabell 2.1 DOK32021'!$S$19+'Tabell 2.1 DOK32021'!$S$21)*('Tabell 3.1'!N21-'Tabell 3.1 DOK32021'!N21)/100</f>
        <v>-1583.7761504577784</v>
      </c>
      <c r="O50" s="70">
        <f>$S50*'Tabell 3.1'!O$21/100+('Tabell 2.1 DOK32021'!$S$19+'Tabell 2.1 DOK32021'!$S$21)*('Tabell 3.1'!O21-'Tabell 3.1 DOK32021'!O21)/100</f>
        <v>-13507.502142047209</v>
      </c>
      <c r="P50" s="70">
        <f>$S50*'Tabell 3.1'!P$21/100+('Tabell 2.1 DOK32021'!$S$19+'Tabell 2.1 DOK32021'!$S$21)*('Tabell 3.1'!P21-'Tabell 3.1 DOK32021'!P21)/100</f>
        <v>-4031.0664457533903</v>
      </c>
      <c r="Q50" s="70">
        <f>$S50*'Tabell 3.1'!Q$21/100+('Tabell 2.1 DOK32021'!$S$19+'Tabell 2.1 DOK32021'!$S$21)*('Tabell 3.1'!Q21-'Tabell 3.1 DOK32021'!Q21)/100</f>
        <v>1761.1228129338301</v>
      </c>
      <c r="R50" s="70">
        <f>$S50*'Tabell 3.1'!R$21/100+('Tabell 2.1 DOK32021'!$S$19+'Tabell 2.1 DOK32021'!$S$21)*('Tabell 3.1'!R21-'Tabell 3.1 DOK32021'!R21)/100</f>
        <v>-6001.8291677263942</v>
      </c>
      <c r="S50" s="70">
        <v>-47139</v>
      </c>
    </row>
    <row r="51" spans="1:19" s="55" customFormat="1" ht="16.5" customHeight="1" x14ac:dyDescent="0.35">
      <c r="A51" s="70" t="str">
        <f>A36</f>
        <v>Vridningseffekter knyttet til endringer i særskilte tildelinger</v>
      </c>
      <c r="B51" s="70"/>
      <c r="C51" s="70"/>
      <c r="D51" s="70">
        <f>'Tabell 2.1'!D19+'Tabell 2.1'!D20-SUM(D43:D44)</f>
        <v>497.496651975438</v>
      </c>
      <c r="E51" s="70">
        <f>'Tabell 2.1'!E19+'Tabell 2.1'!E20-SUM(E43:E44)</f>
        <v>562.54669669491705</v>
      </c>
      <c r="F51" s="70">
        <f>'Tabell 2.1'!F19+'Tabell 2.1'!F20-SUM(F43:F44)</f>
        <v>4732.5364738790668</v>
      </c>
      <c r="G51" s="70">
        <f>'Tabell 2.1'!G19+'Tabell 2.1'!G20-SUM(G43:G44)</f>
        <v>-215.16486727475422</v>
      </c>
      <c r="H51" s="70">
        <f>'Tabell 2.1'!H19+'Tabell 2.1'!H20-SUM(H43:H44)</f>
        <v>-4843.5892684592982</v>
      </c>
      <c r="I51" s="70">
        <f>'Tabell 2.1'!I19+'Tabell 2.1'!I20-SUM(I43:I44)</f>
        <v>-698.38220050832024</v>
      </c>
      <c r="J51" s="70">
        <f>'Tabell 2.1'!J19+'Tabell 2.1'!J20-SUM(J43:J44)</f>
        <v>-3144.3955360188847</v>
      </c>
      <c r="K51" s="70">
        <f>'Tabell 2.1'!K19+'Tabell 2.1'!K20-SUM(K43:K44)</f>
        <v>-2732.8814679831266</v>
      </c>
      <c r="L51" s="70">
        <f>'Tabell 2.1'!L19+'Tabell 2.1'!L20-SUM(L43:L44)</f>
        <v>3656.1290919206222</v>
      </c>
      <c r="M51" s="70">
        <f>'Tabell 2.1'!M19+'Tabell 2.1'!M20-SUM(M43:M44)</f>
        <v>2326.7283250675537</v>
      </c>
      <c r="N51" s="70">
        <f>'Tabell 2.1'!N19+'Tabell 2.1'!N20-SUM(N43:N44)</f>
        <v>3646.715480608691</v>
      </c>
      <c r="O51" s="70">
        <f>'Tabell 2.1'!O19+'Tabell 2.1'!O20-SUM(O43:O44)</f>
        <v>1257.0632339438889</v>
      </c>
      <c r="P51" s="70">
        <f>'Tabell 2.1'!P19+'Tabell 2.1'!P20-SUM(P43:P44)</f>
        <v>-1307.8463091740268</v>
      </c>
      <c r="Q51" s="70">
        <f>'Tabell 2.1'!Q19+'Tabell 2.1'!Q20-SUM(Q43:Q44)</f>
        <v>-5258.1153980649542</v>
      </c>
      <c r="R51" s="70">
        <f>'Tabell 2.1'!R19+'Tabell 2.1'!R20-SUM(R43:R44)</f>
        <v>1521.1590933942934</v>
      </c>
      <c r="S51" s="70">
        <f>SUM(D51:R51)</f>
        <v>1.1059455573558807E-9</v>
      </c>
    </row>
    <row r="52" spans="1:19" ht="16.5" customHeight="1" x14ac:dyDescent="0.35">
      <c r="A52" s="61" t="str">
        <f>A37</f>
        <v>Kompensasjon for forventet lønns- og prisutvikling</v>
      </c>
      <c r="B52" s="63"/>
      <c r="C52" s="63"/>
      <c r="D52" s="61">
        <f>SUM(D53:D54)</f>
        <v>18952.324363914064</v>
      </c>
      <c r="E52" s="61">
        <f t="shared" ref="E52:S52" si="27">SUM(E53:E54)</f>
        <v>18291.185555268788</v>
      </c>
      <c r="F52" s="61">
        <f t="shared" si="27"/>
        <v>15012.151761899317</v>
      </c>
      <c r="G52" s="61">
        <f t="shared" si="27"/>
        <v>11772.767572916277</v>
      </c>
      <c r="H52" s="61">
        <f t="shared" si="27"/>
        <v>13912.843363794991</v>
      </c>
      <c r="I52" s="61">
        <f t="shared" si="27"/>
        <v>12282.436098322873</v>
      </c>
      <c r="J52" s="61">
        <f t="shared" si="27"/>
        <v>17448.108424351874</v>
      </c>
      <c r="K52" s="61">
        <f t="shared" si="27"/>
        <v>20809.702370665553</v>
      </c>
      <c r="L52" s="61">
        <f t="shared" si="27"/>
        <v>11307.947652909519</v>
      </c>
      <c r="M52" s="61">
        <f t="shared" si="27"/>
        <v>7061.9276097960155</v>
      </c>
      <c r="N52" s="61">
        <f t="shared" si="27"/>
        <v>8118.8309611261966</v>
      </c>
      <c r="O52" s="61">
        <f t="shared" si="27"/>
        <v>14831.957457164743</v>
      </c>
      <c r="P52" s="61">
        <f t="shared" si="27"/>
        <v>15981.162661373724</v>
      </c>
      <c r="Q52" s="61">
        <f t="shared" si="27"/>
        <v>17738.258558662306</v>
      </c>
      <c r="R52" s="61">
        <f t="shared" si="27"/>
        <v>11573.35839818263</v>
      </c>
      <c r="S52" s="61">
        <f t="shared" si="27"/>
        <v>215094.96281034886</v>
      </c>
    </row>
    <row r="53" spans="1:19" ht="16.5" customHeight="1" x14ac:dyDescent="0.35">
      <c r="A53" s="63" t="str">
        <f>A38</f>
        <v xml:space="preserve"> - herav generell lønns- og priskompensasjon</v>
      </c>
      <c r="B53" s="63"/>
      <c r="C53" s="63"/>
      <c r="D53" s="63">
        <f>$S53*'Tabell 3.1'!D$21/100</f>
        <v>18952.324363914064</v>
      </c>
      <c r="E53" s="63">
        <f>$S53*'Tabell 3.1'!E$21/100</f>
        <v>18291.185555268788</v>
      </c>
      <c r="F53" s="63">
        <f>$S53*'Tabell 3.1'!F$21/100</f>
        <v>15012.151761899317</v>
      </c>
      <c r="G53" s="63">
        <f>$S53*'Tabell 3.1'!G$21/100</f>
        <v>11772.767572916277</v>
      </c>
      <c r="H53" s="63">
        <f>$S53*'Tabell 3.1'!H$21/100</f>
        <v>13912.843363794991</v>
      </c>
      <c r="I53" s="63">
        <f>$S53*'Tabell 3.1'!I$21/100</f>
        <v>12282.436098322873</v>
      </c>
      <c r="J53" s="63">
        <f>$S53*'Tabell 3.1'!J$21/100</f>
        <v>17448.108424351874</v>
      </c>
      <c r="K53" s="63">
        <f>$S53*'Tabell 3.1'!K$21/100</f>
        <v>20809.702370665553</v>
      </c>
      <c r="L53" s="63">
        <f>$S53*'Tabell 3.1'!L$21/100</f>
        <v>11307.947652909519</v>
      </c>
      <c r="M53" s="63">
        <f>$S53*'Tabell 3.1'!M$21/100</f>
        <v>7061.9276097960155</v>
      </c>
      <c r="N53" s="63">
        <f>$S53*'Tabell 3.1'!N$21/100</f>
        <v>8118.8309611261966</v>
      </c>
      <c r="O53" s="63">
        <f>$S53*'Tabell 3.1'!O$21/100</f>
        <v>14831.957457164743</v>
      </c>
      <c r="P53" s="63">
        <f>$S53*'Tabell 3.1'!P$21/100</f>
        <v>15981.162661373724</v>
      </c>
      <c r="Q53" s="63">
        <f>$S53*'Tabell 3.1'!Q$21/100</f>
        <v>17738.258558662306</v>
      </c>
      <c r="R53" s="63">
        <f>$S53*'Tabell 3.1'!R$21/100</f>
        <v>11573.35839818263</v>
      </c>
      <c r="S53" s="63">
        <v>215094.96281034886</v>
      </c>
    </row>
    <row r="54" spans="1:19" ht="16.5" customHeight="1" x14ac:dyDescent="0.35">
      <c r="A54" s="70" t="str">
        <f>A39</f>
        <v xml:space="preserve"> - herav kompensasjon for endring i løpende pensjonsutgifter</v>
      </c>
      <c r="B54" s="70"/>
      <c r="C54" s="70"/>
      <c r="D54" s="63">
        <f>$S54*'Tabell 3.1'!D$21/100</f>
        <v>0</v>
      </c>
      <c r="E54" s="63">
        <f>$S54*'Tabell 3.1'!E$21/100</f>
        <v>0</v>
      </c>
      <c r="F54" s="63">
        <f>$S54*'Tabell 3.1'!F$21/100</f>
        <v>0</v>
      </c>
      <c r="G54" s="63">
        <f>$S54*'Tabell 3.1'!G$21/100</f>
        <v>0</v>
      </c>
      <c r="H54" s="63">
        <f>$S54*'Tabell 3.1'!H$21/100</f>
        <v>0</v>
      </c>
      <c r="I54" s="63">
        <f>$S54*'Tabell 3.1'!I$21/100</f>
        <v>0</v>
      </c>
      <c r="J54" s="63">
        <f>$S54*'Tabell 3.1'!J$21/100</f>
        <v>0</v>
      </c>
      <c r="K54" s="63">
        <f>$S54*'Tabell 3.1'!K$21/100</f>
        <v>0</v>
      </c>
      <c r="L54" s="63">
        <f>$S54*'Tabell 3.1'!L$21/100</f>
        <v>0</v>
      </c>
      <c r="M54" s="63">
        <f>$S54*'Tabell 3.1'!M$21/100</f>
        <v>0</v>
      </c>
      <c r="N54" s="63">
        <f>$S54*'Tabell 3.1'!N$21/100</f>
        <v>0</v>
      </c>
      <c r="O54" s="63">
        <f>$S54*'Tabell 3.1'!O$21/100</f>
        <v>0</v>
      </c>
      <c r="P54" s="63">
        <f>$S54*'Tabell 3.1'!P$21/100</f>
        <v>0</v>
      </c>
      <c r="Q54" s="63">
        <f>$S54*'Tabell 3.1'!Q$21/100</f>
        <v>0</v>
      </c>
      <c r="R54" s="63">
        <f>$S54*'Tabell 3.1'!R$21/100</f>
        <v>0</v>
      </c>
      <c r="S54" s="70">
        <v>0</v>
      </c>
    </row>
    <row r="55" spans="1:19" ht="16.5" customHeight="1" thickBot="1" x14ac:dyDescent="0.4">
      <c r="A55" s="188" t="str">
        <f>A40</f>
        <v>Bydelsfordelt budsjett 2022</v>
      </c>
      <c r="B55" s="188"/>
      <c r="C55" s="189"/>
      <c r="D55" s="190">
        <f t="shared" ref="D55:S55" si="28">D52+D44+D43+D51</f>
        <v>643827.11973147141</v>
      </c>
      <c r="E55" s="190">
        <f t="shared" si="28"/>
        <v>615057.40259327926</v>
      </c>
      <c r="F55" s="190">
        <f t="shared" si="28"/>
        <v>510557.363861466</v>
      </c>
      <c r="G55" s="190">
        <f t="shared" si="28"/>
        <v>375305.08709159825</v>
      </c>
      <c r="H55" s="190">
        <f t="shared" si="28"/>
        <v>437299.12030485965</v>
      </c>
      <c r="I55" s="190">
        <f t="shared" si="28"/>
        <v>404081.36193162797</v>
      </c>
      <c r="J55" s="190">
        <f t="shared" si="28"/>
        <v>565624.0324662507</v>
      </c>
      <c r="K55" s="190">
        <f t="shared" si="28"/>
        <v>718402.97168788582</v>
      </c>
      <c r="L55" s="190">
        <f t="shared" si="28"/>
        <v>391847.03885098675</v>
      </c>
      <c r="M55" s="190">
        <f t="shared" si="28"/>
        <v>249287.23336833107</v>
      </c>
      <c r="N55" s="190">
        <f t="shared" si="28"/>
        <v>288850.21222946537</v>
      </c>
      <c r="O55" s="190">
        <f t="shared" si="28"/>
        <v>505395.40873761399</v>
      </c>
      <c r="P55" s="190">
        <f t="shared" si="28"/>
        <v>538604.83985909726</v>
      </c>
      <c r="Q55" s="190">
        <f t="shared" si="28"/>
        <v>591660.56100655359</v>
      </c>
      <c r="R55" s="190">
        <f t="shared" si="28"/>
        <v>387640.78717603401</v>
      </c>
      <c r="S55" s="190">
        <f t="shared" si="28"/>
        <v>7223440.5408965219</v>
      </c>
    </row>
    <row r="56" spans="1:19" ht="16.5" customHeight="1" thickBot="1" x14ac:dyDescent="0.4">
      <c r="A56" s="24"/>
      <c r="B56" s="22"/>
      <c r="C56" s="22"/>
      <c r="D56" s="64"/>
      <c r="E56" s="64"/>
      <c r="F56" s="64"/>
      <c r="G56" s="64"/>
      <c r="H56" s="64"/>
      <c r="I56" s="64"/>
      <c r="J56" s="64"/>
      <c r="K56" s="64"/>
      <c r="L56" s="64"/>
      <c r="M56" s="64"/>
      <c r="N56" s="64"/>
      <c r="O56" s="64"/>
      <c r="P56" s="64"/>
      <c r="Q56" s="64"/>
      <c r="R56" s="64"/>
      <c r="S56" s="64"/>
    </row>
    <row r="57" spans="1:19" ht="16.5" customHeight="1" x14ac:dyDescent="0.35">
      <c r="A57" s="191" t="str">
        <f>'Tabell 2.1'!A24</f>
        <v xml:space="preserve">FO2B  Barnevern </v>
      </c>
      <c r="B57" s="191"/>
      <c r="C57" s="192"/>
      <c r="D57" s="193"/>
      <c r="E57" s="193"/>
      <c r="F57" s="193"/>
      <c r="G57" s="193"/>
      <c r="H57" s="193"/>
      <c r="I57" s="193"/>
      <c r="J57" s="193"/>
      <c r="K57" s="193"/>
      <c r="L57" s="193"/>
      <c r="M57" s="193"/>
      <c r="N57" s="193"/>
      <c r="O57" s="193"/>
      <c r="P57" s="193"/>
      <c r="Q57" s="193"/>
      <c r="R57" s="193"/>
      <c r="S57" s="193"/>
    </row>
    <row r="58" spans="1:19" ht="16.5" customHeight="1" x14ac:dyDescent="0.35">
      <c r="A58" s="69" t="str">
        <f t="shared" ref="A58:A73" si="29">A25</f>
        <v>Bydelsfordelt Dok3 2021</v>
      </c>
      <c r="B58" s="69"/>
      <c r="C58" s="69"/>
      <c r="D58" s="69">
        <f>'Tabell 2.1 DOK32021'!D28</f>
        <v>234812.67199944082</v>
      </c>
      <c r="E58" s="69">
        <f>'Tabell 2.1 DOK32021'!E28</f>
        <v>166092.40649005363</v>
      </c>
      <c r="F58" s="69">
        <f>'Tabell 2.1 DOK32021'!F28</f>
        <v>138543.7403983658</v>
      </c>
      <c r="G58" s="69">
        <f>'Tabell 2.1 DOK32021'!G28</f>
        <v>77151.364425861102</v>
      </c>
      <c r="H58" s="69">
        <f>'Tabell 2.1 DOK32021'!H28</f>
        <v>91263.282647510088</v>
      </c>
      <c r="I58" s="69">
        <f>'Tabell 2.1 DOK32021'!I28</f>
        <v>50228.507908519219</v>
      </c>
      <c r="J58" s="69">
        <f>'Tabell 2.1 DOK32021'!J28</f>
        <v>70714.342613207045</v>
      </c>
      <c r="K58" s="69">
        <f>'Tabell 2.1 DOK32021'!K28</f>
        <v>79528.578029287193</v>
      </c>
      <c r="L58" s="69">
        <f>'Tabell 2.1 DOK32021'!L28</f>
        <v>127518.86827793074</v>
      </c>
      <c r="M58" s="69">
        <f>'Tabell 2.1 DOK32021'!M28</f>
        <v>149344.91876868365</v>
      </c>
      <c r="N58" s="69">
        <f>'Tabell 2.1 DOK32021'!N28</f>
        <v>190607.06626183024</v>
      </c>
      <c r="O58" s="69">
        <f>'Tabell 2.1 DOK32021'!O28</f>
        <v>243745.33478408129</v>
      </c>
      <c r="P58" s="69">
        <f>'Tabell 2.1 DOK32021'!P28</f>
        <v>153909.70677835494</v>
      </c>
      <c r="Q58" s="69">
        <f>'Tabell 2.1 DOK32021'!Q28</f>
        <v>100356.69512477987</v>
      </c>
      <c r="R58" s="69">
        <f>'Tabell 2.1 DOK32021'!R28</f>
        <v>227595.7595461582</v>
      </c>
      <c r="S58" s="69">
        <f>'Tabell 2.1 DOK32021'!S28</f>
        <v>2101413.2440540637</v>
      </c>
    </row>
    <row r="59" spans="1:19" ht="16.5" customHeight="1" x14ac:dyDescent="0.35">
      <c r="A59" s="63" t="str">
        <f t="shared" si="29"/>
        <v>Effekt av oppdaterte kriterieandeler</v>
      </c>
      <c r="B59" s="63"/>
      <c r="C59" s="63"/>
      <c r="D59" s="63">
        <f>($S$58-'Tabell 2.3 DOK32021'!$S$26)*('Tabell 4.1 DOK32021'!X39-'Tabell 4.1 DOK32021'!D39)*'Tabell 4.1 DOK32021'!$C$41/100</f>
        <v>-6047.8466650443406</v>
      </c>
      <c r="E59" s="63">
        <f>($S$58-'Tabell 2.3 DOK32021'!$S$26)*('Tabell 4.1 DOK32021'!Y39-'Tabell 4.1 DOK32021'!E39)*'Tabell 4.1 DOK32021'!$C$41/100</f>
        <v>495.42893528171885</v>
      </c>
      <c r="F59" s="63">
        <f>($S$58-'Tabell 2.3 DOK32021'!$S$26)*('Tabell 4.1 DOK32021'!Z39-'Tabell 4.1 DOK32021'!F39)*'Tabell 4.1 DOK32021'!$C$41/100</f>
        <v>-1636.2670798285449</v>
      </c>
      <c r="G59" s="63">
        <f>($S$58-'Tabell 2.3 DOK32021'!$S$26)*('Tabell 4.1 DOK32021'!AA39-'Tabell 4.1 DOK32021'!G39)*'Tabell 4.1 DOK32021'!$C$41/100</f>
        <v>-1351.8075423354585</v>
      </c>
      <c r="H59" s="63">
        <f>($S$58-'Tabell 2.3 DOK32021'!$S$26)*('Tabell 4.1 DOK32021'!AB39-'Tabell 4.1 DOK32021'!H39)*'Tabell 4.1 DOK32021'!$C$41/100</f>
        <v>1450.8859907699257</v>
      </c>
      <c r="I59" s="63">
        <f>($S$58-'Tabell 2.3 DOK32021'!$S$26)*('Tabell 4.1 DOK32021'!AC39-'Tabell 4.1 DOK32021'!I39)*'Tabell 4.1 DOK32021'!$C$41/100</f>
        <v>1418.5928538635676</v>
      </c>
      <c r="J59" s="63">
        <f>($S$58-'Tabell 2.3 DOK32021'!$S$26)*('Tabell 4.1 DOK32021'!AD39-'Tabell 4.1 DOK32021'!J39)*'Tabell 4.1 DOK32021'!$C$41/100</f>
        <v>879.16756269894597</v>
      </c>
      <c r="K59" s="63">
        <f>($S$58-'Tabell 2.3 DOK32021'!$S$26)*('Tabell 4.1 DOK32021'!AE39-'Tabell 4.1 DOK32021'!K39)*'Tabell 4.1 DOK32021'!$C$41/100</f>
        <v>1844.1722173073179</v>
      </c>
      <c r="L59" s="63">
        <f>($S$58-'Tabell 2.3 DOK32021'!$S$26)*('Tabell 4.1 DOK32021'!AF39-'Tabell 4.1 DOK32021'!L39)*'Tabell 4.1 DOK32021'!$C$41/100</f>
        <v>2229.2791466001772</v>
      </c>
      <c r="M59" s="63">
        <f>($S$58-'Tabell 2.3 DOK32021'!$S$26)*('Tabell 4.1 DOK32021'!AG39-'Tabell 4.1 DOK32021'!M39)*'Tabell 4.1 DOK32021'!$C$41/100</f>
        <v>-1709.0756988735238</v>
      </c>
      <c r="N59" s="63">
        <f>($S$58-'Tabell 2.3 DOK32021'!$S$26)*('Tabell 4.1 DOK32021'!AH39-'Tabell 4.1 DOK32021'!N39)*'Tabell 4.1 DOK32021'!$C$41/100</f>
        <v>389.81819428375718</v>
      </c>
      <c r="O59" s="63">
        <f>($S$58-'Tabell 2.3 DOK32021'!$S$26)*('Tabell 4.1 DOK32021'!AI39-'Tabell 4.1 DOK32021'!O39)*'Tabell 4.1 DOK32021'!$C$41/100</f>
        <v>1151.3533896234126</v>
      </c>
      <c r="P59" s="63">
        <f>($S$58-'Tabell 2.3 DOK32021'!$S$26)*('Tabell 4.1 DOK32021'!AJ39-'Tabell 4.1 DOK32021'!P39)*'Tabell 4.1 DOK32021'!$C$41/100</f>
        <v>15.821638845276702</v>
      </c>
      <c r="Q59" s="63">
        <f>($S$58-'Tabell 2.3 DOK32021'!$S$26)*('Tabell 4.1 DOK32021'!AK39-'Tabell 4.1 DOK32021'!Q39)*'Tabell 4.1 DOK32021'!$C$41/100</f>
        <v>-801.81222987644071</v>
      </c>
      <c r="R59" s="63">
        <f>($S$58-'Tabell 2.3 DOK32021'!$S$26)*('Tabell 4.1 DOK32021'!AL39-'Tabell 4.1 DOK32021'!R39)*'Tabell 4.1 DOK32021'!$C$41/100</f>
        <v>1672.2892866843349</v>
      </c>
      <c r="S59" s="63">
        <f>($S$58-'Tabell 2.3 DOK32021'!$S$26)*('Tabell 4.1 DOK32021'!AM39-'Tabell 4.1 DOK32021'!S39)*'Tabell 4.1 DOK32021'!$C$41/100</f>
        <v>0</v>
      </c>
    </row>
    <row r="60" spans="1:19" ht="16.5" customHeight="1" x14ac:dyDescent="0.35">
      <c r="A60" s="63" t="str">
        <f t="shared" si="29"/>
        <v>Effekt av oppdaterte regnskapsandeler</v>
      </c>
      <c r="B60" s="63"/>
      <c r="C60" s="63"/>
      <c r="D60" s="63">
        <f>($S$58-'Tabell 2.3 DOK32021'!$S$26)*('Tabell 4.1 DOK32021'!X42-'Tabell 4.1 DOK32021'!D42)*'Tabell 4.1 DOK32021'!$C$42/100</f>
        <v>99.8875777459848</v>
      </c>
      <c r="E60" s="63">
        <f>($S$58-'Tabell 2.3 DOK32021'!$S$26)*('Tabell 4.1 DOK32021'!Y42-'Tabell 4.1 DOK32021'!E42)*'Tabell 4.1 DOK32021'!$C$42/100</f>
        <v>-931.72559254581051</v>
      </c>
      <c r="F60" s="63">
        <f>($S$58-'Tabell 2.3 DOK32021'!$S$26)*('Tabell 4.1 DOK32021'!Z42-'Tabell 4.1 DOK32021'!F42)*'Tabell 4.1 DOK32021'!$C$42/100</f>
        <v>472.98426953732366</v>
      </c>
      <c r="G60" s="63">
        <f>($S$58-'Tabell 2.3 DOK32021'!$S$26)*('Tabell 4.1 DOK32021'!AA42-'Tabell 4.1 DOK32021'!G42)*'Tabell 4.1 DOK32021'!$C$42/100</f>
        <v>2428.7192364769526</v>
      </c>
      <c r="H60" s="63">
        <f>($S$58-'Tabell 2.3 DOK32021'!$S$26)*('Tabell 4.1 DOK32021'!AB42-'Tabell 4.1 DOK32021'!H42)*'Tabell 4.1 DOK32021'!$C$42/100</f>
        <v>-2963.4694278777579</v>
      </c>
      <c r="I60" s="63">
        <f>($S$58-'Tabell 2.3 DOK32021'!$S$26)*('Tabell 4.1 DOK32021'!AC42-'Tabell 4.1 DOK32021'!I42)*'Tabell 4.1 DOK32021'!$C$42/100</f>
        <v>249.93663793401299</v>
      </c>
      <c r="J60" s="63">
        <f>($S$58-'Tabell 2.3 DOK32021'!$S$26)*('Tabell 4.1 DOK32021'!AD42-'Tabell 4.1 DOK32021'!J42)*'Tabell 4.1 DOK32021'!$C$42/100</f>
        <v>783.52824940168057</v>
      </c>
      <c r="K60" s="63">
        <f>($S$58-'Tabell 2.3 DOK32021'!$S$26)*('Tabell 4.1 DOK32021'!AE42-'Tabell 4.1 DOK32021'!K42)*'Tabell 4.1 DOK32021'!$C$42/100</f>
        <v>-507.76761020270789</v>
      </c>
      <c r="L60" s="63">
        <f>($S$58-'Tabell 2.3 DOK32021'!$S$26)*('Tabell 4.1 DOK32021'!AF42-'Tabell 4.1 DOK32021'!L42)*'Tabell 4.1 DOK32021'!$C$42/100</f>
        <v>-893.21417107993545</v>
      </c>
      <c r="M60" s="63">
        <f>($S$58-'Tabell 2.3 DOK32021'!$S$26)*('Tabell 4.1 DOK32021'!AG42-'Tabell 4.1 DOK32021'!M42)*'Tabell 4.1 DOK32021'!$C$42/100</f>
        <v>-3534.4030395475343</v>
      </c>
      <c r="N60" s="63">
        <f>($S$58-'Tabell 2.3 DOK32021'!$S$26)*('Tabell 4.1 DOK32021'!AH42-'Tabell 4.1 DOK32021'!N42)*'Tabell 4.1 DOK32021'!$C$42/100</f>
        <v>633.43122989481981</v>
      </c>
      <c r="O60" s="63">
        <f>($S$58-'Tabell 2.3 DOK32021'!$S$26)*('Tabell 4.1 DOK32021'!AI42-'Tabell 4.1 DOK32021'!O42)*'Tabell 4.1 DOK32021'!$C$42/100</f>
        <v>5964.849619676851</v>
      </c>
      <c r="P60" s="63">
        <f>($S$58-'Tabell 2.3 DOK32021'!$S$26)*('Tabell 4.1 DOK32021'!AJ42-'Tabell 4.1 DOK32021'!P42)*'Tabell 4.1 DOK32021'!$C$42/100</f>
        <v>-6924.8640052521459</v>
      </c>
      <c r="Q60" s="63">
        <f>($S$58-'Tabell 2.3 DOK32021'!$S$26)*('Tabell 4.1 DOK32021'!AK42-'Tabell 4.1 DOK32021'!Q42)*'Tabell 4.1 DOK32021'!$C$42/100</f>
        <v>-468.45575433807898</v>
      </c>
      <c r="R60" s="63">
        <f>($S$58-'Tabell 2.3 DOK32021'!$S$26)*('Tabell 4.1 DOK32021'!AL42-'Tabell 4.1 DOK32021'!R42)*'Tabell 4.1 DOK32021'!$C$42/100</f>
        <v>5590.5627801763931</v>
      </c>
      <c r="S60" s="63">
        <f>($S$58-'Tabell 2.3 DOK32021'!$S$26)*('Tabell 4.1 DOK32021'!AM42-'Tabell 4.1 DOK32021'!S42)*'Tabell 4.1 DOK32021'!$C$42/100</f>
        <v>0</v>
      </c>
    </row>
    <row r="61" spans="1:19" ht="16.5" customHeight="1" x14ac:dyDescent="0.35">
      <c r="A61" s="70" t="str">
        <f t="shared" si="29"/>
        <v>Effekt av endringer i fordelingssystemet</v>
      </c>
      <c r="B61" s="70"/>
      <c r="C61" s="70"/>
      <c r="D61" s="70">
        <f>($S$58-'Tabell 2.3 DOK32021'!$S$26)*('Tabell 4.1'!D43-'Tabell 4.1 DOK32021'!X43)/100</f>
        <v>0</v>
      </c>
      <c r="E61" s="70">
        <f>($S$58-'Tabell 2.3 DOK32021'!$S$26)*('Tabell 4.1'!E43-'Tabell 4.1 DOK32021'!Y43)/100</f>
        <v>0</v>
      </c>
      <c r="F61" s="70">
        <f>($S$58-'Tabell 2.3 DOK32021'!$S$26)*('Tabell 4.1'!F43-'Tabell 4.1 DOK32021'!Z43)/100</f>
        <v>0</v>
      </c>
      <c r="G61" s="70">
        <f>($S$58-'Tabell 2.3 DOK32021'!$S$26)*('Tabell 4.1'!G43-'Tabell 4.1 DOK32021'!AA43)/100</f>
        <v>0</v>
      </c>
      <c r="H61" s="70">
        <f>($S$58-'Tabell 2.3 DOK32021'!$S$26)*('Tabell 4.1'!H43-'Tabell 4.1 DOK32021'!AB43)/100</f>
        <v>0</v>
      </c>
      <c r="I61" s="70">
        <f>($S$58-'Tabell 2.3 DOK32021'!$S$26)*('Tabell 4.1'!I43-'Tabell 4.1 DOK32021'!AC43)/100</f>
        <v>0</v>
      </c>
      <c r="J61" s="70">
        <f>($S$58-'Tabell 2.3 DOK32021'!$S$26)*('Tabell 4.1'!J43-'Tabell 4.1 DOK32021'!AD43)/100</f>
        <v>0</v>
      </c>
      <c r="K61" s="70">
        <f>($S$58-'Tabell 2.3 DOK32021'!$S$26)*('Tabell 4.1'!K43-'Tabell 4.1 DOK32021'!AE43)/100</f>
        <v>0</v>
      </c>
      <c r="L61" s="70">
        <f>($S$58-'Tabell 2.3 DOK32021'!$S$26)*('Tabell 4.1'!L43-'Tabell 4.1 DOK32021'!AF43)/100</f>
        <v>0</v>
      </c>
      <c r="M61" s="70">
        <f>($S$58-'Tabell 2.3 DOK32021'!$S$26)*('Tabell 4.1'!M43-'Tabell 4.1 DOK32021'!AG43)/100</f>
        <v>0</v>
      </c>
      <c r="N61" s="70">
        <f>($S$58-'Tabell 2.3 DOK32021'!$S$26)*('Tabell 4.1'!N43-'Tabell 4.1 DOK32021'!AH43)/100</f>
        <v>0</v>
      </c>
      <c r="O61" s="70">
        <f>($S$58-'Tabell 2.3 DOK32021'!$S$26)*('Tabell 4.1'!O43-'Tabell 4.1 DOK32021'!AI43)/100</f>
        <v>0</v>
      </c>
      <c r="P61" s="70">
        <f>($S$58-'Tabell 2.3 DOK32021'!$S$26)*('Tabell 4.1'!P43-'Tabell 4.1 DOK32021'!AJ43)/100</f>
        <v>0</v>
      </c>
      <c r="Q61" s="70">
        <f>($S$58-'Tabell 2.3 DOK32021'!$S$26)*('Tabell 4.1'!Q43-'Tabell 4.1 DOK32021'!AK43)/100</f>
        <v>0</v>
      </c>
      <c r="R61" s="70">
        <f>($S$58-'Tabell 2.3 DOK32021'!$S$26)*('Tabell 4.1'!R43-'Tabell 4.1 DOK32021'!AL43)/100</f>
        <v>0</v>
      </c>
      <c r="S61" s="70">
        <f>($S$58-'Tabell 2.3 DOK32021'!$S$26)*('Tabell 4.1'!S43-'Tabell 4.1 DOK32021'!AM43)/100</f>
        <v>-5.6141805701885901E-10</v>
      </c>
    </row>
    <row r="62" spans="1:19" ht="16.5" customHeight="1" x14ac:dyDescent="0.35">
      <c r="A62" s="61" t="str">
        <f t="shared" si="29"/>
        <v>Reelle endringer</v>
      </c>
      <c r="B62" s="61"/>
      <c r="C62" s="61"/>
      <c r="D62" s="61">
        <f>SUM(D63:D68)</f>
        <v>-5168.9145352645846</v>
      </c>
      <c r="E62" s="61">
        <f t="shared" ref="E62:S62" si="30">SUM(E63:E68)</f>
        <v>-3760.4951153003412</v>
      </c>
      <c r="F62" s="61">
        <f t="shared" si="30"/>
        <v>-3076.5216356887186</v>
      </c>
      <c r="G62" s="61">
        <f t="shared" si="30"/>
        <v>-1626.9229204421442</v>
      </c>
      <c r="H62" s="61">
        <f t="shared" si="30"/>
        <v>-1994.682234725381</v>
      </c>
      <c r="I62" s="61">
        <f t="shared" si="30"/>
        <v>-1121.6529159192562</v>
      </c>
      <c r="J62" s="61">
        <f t="shared" si="30"/>
        <v>-1557.650965839287</v>
      </c>
      <c r="K62" s="61">
        <f t="shared" si="30"/>
        <v>-1792.0857931718131</v>
      </c>
      <c r="L62" s="61">
        <f t="shared" si="30"/>
        <v>-2906.9395940723125</v>
      </c>
      <c r="M62" s="61">
        <f t="shared" si="30"/>
        <v>-3227.4733658228733</v>
      </c>
      <c r="N62" s="61">
        <f t="shared" si="30"/>
        <v>-4348.2341377722078</v>
      </c>
      <c r="O62" s="61">
        <f t="shared" si="30"/>
        <v>-5723.7601130737758</v>
      </c>
      <c r="P62" s="61">
        <f t="shared" si="30"/>
        <v>-3287.2482677045455</v>
      </c>
      <c r="Q62" s="61">
        <f t="shared" si="30"/>
        <v>-2196.7434157117414</v>
      </c>
      <c r="R62" s="61">
        <f t="shared" si="30"/>
        <v>-5336.3378454410577</v>
      </c>
      <c r="S62" s="61">
        <f t="shared" si="30"/>
        <v>-47125.662855950031</v>
      </c>
    </row>
    <row r="63" spans="1:19" ht="16.5" customHeight="1" x14ac:dyDescent="0.35">
      <c r="A63" s="63" t="str">
        <f t="shared" si="29"/>
        <v xml:space="preserve"> - herav justering for demografiske forhold</v>
      </c>
      <c r="B63" s="63"/>
      <c r="C63" s="63"/>
      <c r="D63" s="63">
        <f>$S63*'Tabell 3.1'!D$39/100</f>
        <v>-219.36729255414448</v>
      </c>
      <c r="E63" s="63">
        <f>$S63*'Tabell 3.1'!E$39/100</f>
        <v>-159.59436482814564</v>
      </c>
      <c r="F63" s="63">
        <f>$S63*'Tabell 3.1'!F$39/100</f>
        <v>-130.56672094322724</v>
      </c>
      <c r="G63" s="63">
        <f>$S63*'Tabell 3.1'!G$39/100</f>
        <v>-69.046155400092402</v>
      </c>
      <c r="H63" s="63">
        <f>$S63*'Tabell 3.1'!H$39/100</f>
        <v>-84.653758221823495</v>
      </c>
      <c r="I63" s="63">
        <f>$S63*'Tabell 3.1'!I$39/100</f>
        <v>-47.602637202062716</v>
      </c>
      <c r="J63" s="63">
        <f>$S63*'Tabell 3.1'!J$39/100</f>
        <v>-66.106272949436928</v>
      </c>
      <c r="K63" s="63">
        <f>$S63*'Tabell 3.1'!K$39/100</f>
        <v>-76.055621695962898</v>
      </c>
      <c r="L63" s="63">
        <f>$S63*'Tabell 3.1'!L$39/100</f>
        <v>-123.36970635120885</v>
      </c>
      <c r="M63" s="63">
        <f>$S63*'Tabell 3.1'!M$39/100</f>
        <v>-136.97307030729121</v>
      </c>
      <c r="N63" s="63">
        <f>$S63*'Tabell 3.1'!N$39/100</f>
        <v>-184.53784516786718</v>
      </c>
      <c r="O63" s="63">
        <f>$S63*'Tabell 3.1'!O$39/100</f>
        <v>-242.91478426816869</v>
      </c>
      <c r="P63" s="63">
        <f>$S63*'Tabell 3.1'!P$39/100</f>
        <v>-139.50990048682152</v>
      </c>
      <c r="Q63" s="63">
        <f>$S63*'Tabell 3.1'!Q$39/100</f>
        <v>-93.229178438362609</v>
      </c>
      <c r="R63" s="63">
        <f>$S63*'Tabell 3.1'!R$39/100</f>
        <v>-226.47269118538449</v>
      </c>
      <c r="S63" s="63">
        <v>-2000</v>
      </c>
    </row>
    <row r="64" spans="1:19" ht="16.5" customHeight="1" x14ac:dyDescent="0.35">
      <c r="A64" s="63" t="str">
        <f t="shared" si="29"/>
        <v xml:space="preserve"> - herav justering for andre aktivitetsnøytrale forhold</v>
      </c>
      <c r="B64" s="63"/>
      <c r="C64" s="63"/>
      <c r="D64" s="63">
        <f>$S64*'Tabell 3.1'!D$39/100</f>
        <v>-5541.7512993759628</v>
      </c>
      <c r="E64" s="63">
        <f>$S64*'Tabell 3.1'!E$39/100</f>
        <v>-4031.7417804714937</v>
      </c>
      <c r="F64" s="63">
        <f>$S64*'Tabell 3.1'!F$39/100</f>
        <v>-3298.4329022695865</v>
      </c>
      <c r="G64" s="63">
        <f>$S64*'Tabell 3.1'!G$39/100</f>
        <v>-1744.2738019430765</v>
      </c>
      <c r="H64" s="63">
        <f>$S64*'Tabell 3.1'!H$39/100</f>
        <v>-2138.5598060707148</v>
      </c>
      <c r="I64" s="63">
        <f>$S64*'Tabell 3.1'!I$39/100</f>
        <v>-1202.5583827777868</v>
      </c>
      <c r="J64" s="63">
        <f>$S64*'Tabell 3.1'!J$39/100</f>
        <v>-1670.005221603501</v>
      </c>
      <c r="K64" s="63">
        <f>$S64*'Tabell 3.1'!K$39/100</f>
        <v>-1921.3499672218388</v>
      </c>
      <c r="L64" s="63">
        <f>$S64*'Tabell 3.1'!L$39/100</f>
        <v>-3116.6188109227578</v>
      </c>
      <c r="M64" s="63">
        <f>$S64*'Tabell 3.1'!M$39/100</f>
        <v>-3460.2728671029736</v>
      </c>
      <c r="N64" s="63">
        <f>$S64*'Tabell 3.1'!N$39/100</f>
        <v>-4661.8747550556254</v>
      </c>
      <c r="O64" s="63">
        <f>$S64*'Tabell 3.1'!O$39/100</f>
        <v>-6136.6182063057167</v>
      </c>
      <c r="P64" s="63">
        <f>$S64*'Tabell 3.1'!P$39/100</f>
        <v>-3524.3593668724784</v>
      </c>
      <c r="Q64" s="63">
        <f>$S64*'Tabell 3.1'!Q$39/100</f>
        <v>-2355.1957757012874</v>
      </c>
      <c r="R64" s="63">
        <f>$S64*'Tabell 3.1'!R$39/100</f>
        <v>-5721.2509487484394</v>
      </c>
      <c r="S64" s="63">
        <v>-50524.863892443231</v>
      </c>
    </row>
    <row r="65" spans="1:19" ht="16.5" customHeight="1" x14ac:dyDescent="0.35">
      <c r="A65" s="63" t="str">
        <f t="shared" si="29"/>
        <v xml:space="preserve"> - herav justering for engangstiltak</v>
      </c>
      <c r="B65" s="63"/>
      <c r="C65" s="63"/>
      <c r="D65" s="63">
        <f>$S65*'Tabell 3.1'!D$39/100</f>
        <v>0</v>
      </c>
      <c r="E65" s="63">
        <f>$S65*'Tabell 3.1'!E$39/100</f>
        <v>0</v>
      </c>
      <c r="F65" s="63">
        <f>$S65*'Tabell 3.1'!F$39/100</f>
        <v>0</v>
      </c>
      <c r="G65" s="63">
        <f>$S65*'Tabell 3.1'!G$39/100</f>
        <v>0</v>
      </c>
      <c r="H65" s="63">
        <f>$S65*'Tabell 3.1'!H$39/100</f>
        <v>0</v>
      </c>
      <c r="I65" s="63">
        <f>$S65*'Tabell 3.1'!I$39/100</f>
        <v>0</v>
      </c>
      <c r="J65" s="63">
        <f>$S65*'Tabell 3.1'!J$39/100</f>
        <v>0</v>
      </c>
      <c r="K65" s="63">
        <f>$S65*'Tabell 3.1'!K$39/100</f>
        <v>0</v>
      </c>
      <c r="L65" s="63">
        <f>$S65*'Tabell 3.1'!L$39/100</f>
        <v>0</v>
      </c>
      <c r="M65" s="63">
        <f>$S65*'Tabell 3.1'!M$39/100</f>
        <v>0</v>
      </c>
      <c r="N65" s="63">
        <f>$S65*'Tabell 3.1'!N$39/100</f>
        <v>0</v>
      </c>
      <c r="O65" s="63">
        <f>$S65*'Tabell 3.1'!O$39/100</f>
        <v>0</v>
      </c>
      <c r="P65" s="63">
        <f>$S65*'Tabell 3.1'!P$39/100</f>
        <v>0</v>
      </c>
      <c r="Q65" s="63">
        <f>$S65*'Tabell 3.1'!Q$39/100</f>
        <v>0</v>
      </c>
      <c r="R65" s="63">
        <f>$S65*'Tabell 3.1'!R$39/100</f>
        <v>0</v>
      </c>
      <c r="S65" s="63">
        <v>0</v>
      </c>
    </row>
    <row r="66" spans="1:19" ht="16.5" customHeight="1" x14ac:dyDescent="0.35">
      <c r="A66" s="63" t="str">
        <f t="shared" si="29"/>
        <v xml:space="preserve"> - herav justering for oppgaveendringer mellom sektorer</v>
      </c>
      <c r="B66" s="63"/>
      <c r="C66" s="63"/>
      <c r="D66" s="63">
        <f>$S66*'Tabell 3.1'!D$39/100</f>
        <v>0</v>
      </c>
      <c r="E66" s="63">
        <f>$S66*'Tabell 3.1'!E$39/100</f>
        <v>0</v>
      </c>
      <c r="F66" s="63">
        <f>$S66*'Tabell 3.1'!F$39/100</f>
        <v>0</v>
      </c>
      <c r="G66" s="63">
        <f>$S66*'Tabell 3.1'!G$39/100</f>
        <v>0</v>
      </c>
      <c r="H66" s="63">
        <f>$S66*'Tabell 3.1'!H$39/100</f>
        <v>0</v>
      </c>
      <c r="I66" s="63">
        <f>$S66*'Tabell 3.1'!I$39/100</f>
        <v>0</v>
      </c>
      <c r="J66" s="63">
        <f>$S66*'Tabell 3.1'!J$39/100</f>
        <v>0</v>
      </c>
      <c r="K66" s="63">
        <f>$S66*'Tabell 3.1'!K$39/100</f>
        <v>0</v>
      </c>
      <c r="L66" s="63">
        <f>$S66*'Tabell 3.1'!L$39/100</f>
        <v>0</v>
      </c>
      <c r="M66" s="63">
        <f>$S66*'Tabell 3.1'!M$39/100</f>
        <v>0</v>
      </c>
      <c r="N66" s="63">
        <f>$S66*'Tabell 3.1'!N$39/100</f>
        <v>0</v>
      </c>
      <c r="O66" s="63">
        <f>$S66*'Tabell 3.1'!O$39/100</f>
        <v>0</v>
      </c>
      <c r="P66" s="63">
        <f>$S66*'Tabell 3.1'!P$39/100</f>
        <v>0</v>
      </c>
      <c r="Q66" s="63">
        <f>$S66*'Tabell 3.1'!Q$39/100</f>
        <v>0</v>
      </c>
      <c r="R66" s="63">
        <f>$S66*'Tabell 3.1'!R$39/100</f>
        <v>0</v>
      </c>
      <c r="S66" s="63">
        <v>0</v>
      </c>
    </row>
    <row r="67" spans="1:19" ht="16.5" customHeight="1" x14ac:dyDescent="0.35">
      <c r="A67" s="63" t="str">
        <f t="shared" si="29"/>
        <v xml:space="preserve"> - herav uspesifiserte rammeendringer</v>
      </c>
      <c r="B67" s="63"/>
      <c r="C67" s="63"/>
      <c r="D67" s="63">
        <f>$S67*'Tabell 3.1'!D$39/100</f>
        <v>-252.36001966793449</v>
      </c>
      <c r="E67" s="63">
        <f>$S67*'Tabell 3.1'!E$39/100</f>
        <v>-183.59727458906195</v>
      </c>
      <c r="F67" s="63">
        <f>$S67*'Tabell 3.1'!F$39/100</f>
        <v>-150.20388810732953</v>
      </c>
      <c r="G67" s="63">
        <f>$S67*'Tabell 3.1'!G$39/100</f>
        <v>-79.430661389331092</v>
      </c>
      <c r="H67" s="63">
        <f>$S67*'Tabell 3.1'!H$39/100</f>
        <v>-97.385639586863476</v>
      </c>
      <c r="I67" s="63">
        <f>$S67*'Tabell 3.1'!I$39/100</f>
        <v>-54.762049167348117</v>
      </c>
      <c r="J67" s="63">
        <f>$S67*'Tabell 3.1'!J$39/100</f>
        <v>-76.048622141681108</v>
      </c>
      <c r="K67" s="63">
        <f>$S67*'Tabell 3.1'!K$39/100</f>
        <v>-87.494347783468442</v>
      </c>
      <c r="L67" s="63">
        <f>$S67*'Tabell 3.1'!L$39/100</f>
        <v>-141.92444625049993</v>
      </c>
      <c r="M67" s="63">
        <f>$S67*'Tabell 3.1'!M$39/100</f>
        <v>-157.57374909568</v>
      </c>
      <c r="N67" s="63">
        <f>$S67*'Tabell 3.1'!N$39/100</f>
        <v>-212.29224144500375</v>
      </c>
      <c r="O67" s="63">
        <f>$S67*'Tabell 3.1'!O$39/100</f>
        <v>-279.44904193234049</v>
      </c>
      <c r="P67" s="63">
        <f>$S67*'Tabell 3.1'!P$39/100</f>
        <v>-160.492117219508</v>
      </c>
      <c r="Q67" s="63">
        <f>$S67*'Tabell 3.1'!Q$39/100</f>
        <v>-107.25079855978771</v>
      </c>
      <c r="R67" s="63">
        <f>$S67*'Tabell 3.1'!R$39/100</f>
        <v>-260.53406657096434</v>
      </c>
      <c r="S67" s="63">
        <v>-2300.798963506802</v>
      </c>
    </row>
    <row r="68" spans="1:19" ht="16.5" customHeight="1" x14ac:dyDescent="0.35">
      <c r="A68" s="70" t="str">
        <f t="shared" si="29"/>
        <v xml:space="preserve"> - herav spesifiserte rammeendringer</v>
      </c>
      <c r="B68" s="70"/>
      <c r="C68" s="70"/>
      <c r="D68" s="70">
        <f>$S68*'Tabell 3.1'!D$39/100</f>
        <v>844.56407633345634</v>
      </c>
      <c r="E68" s="70">
        <f>$S68*'Tabell 3.1'!E$39/100</f>
        <v>614.43830458836067</v>
      </c>
      <c r="F68" s="70">
        <f>$S68*'Tabell 3.1'!F$39/100</f>
        <v>502.68187563142487</v>
      </c>
      <c r="G68" s="70">
        <f>$S68*'Tabell 3.1'!G$39/100</f>
        <v>265.82769829035578</v>
      </c>
      <c r="H68" s="70">
        <f>$S68*'Tabell 3.1'!H$39/100</f>
        <v>325.91696915402048</v>
      </c>
      <c r="I68" s="70">
        <f>$S68*'Tabell 3.1'!I$39/100</f>
        <v>183.27015322794145</v>
      </c>
      <c r="J68" s="70">
        <f>$S68*'Tabell 3.1'!J$39/100</f>
        <v>254.50915085533217</v>
      </c>
      <c r="K68" s="70">
        <f>$S68*'Tabell 3.1'!K$39/100</f>
        <v>292.81414352945717</v>
      </c>
      <c r="L68" s="70">
        <f>$S68*'Tabell 3.1'!L$39/100</f>
        <v>474.97336945215409</v>
      </c>
      <c r="M68" s="70">
        <f>$S68*'Tabell 3.1'!M$39/100</f>
        <v>527.34632068307121</v>
      </c>
      <c r="N68" s="70">
        <f>$S68*'Tabell 3.1'!N$39/100</f>
        <v>710.47070389628857</v>
      </c>
      <c r="O68" s="70">
        <f>$S68*'Tabell 3.1'!O$39/100</f>
        <v>935.22191943244945</v>
      </c>
      <c r="P68" s="70">
        <f>$S68*'Tabell 3.1'!P$39/100</f>
        <v>537.1131168742628</v>
      </c>
      <c r="Q68" s="70">
        <f>$S68*'Tabell 3.1'!Q$39/100</f>
        <v>358.93233698769609</v>
      </c>
      <c r="R68" s="70">
        <f>$S68*'Tabell 3.1'!R$39/100</f>
        <v>871.91986106373031</v>
      </c>
      <c r="S68" s="70">
        <v>7700</v>
      </c>
    </row>
    <row r="69" spans="1:19" ht="16.5" customHeight="1" x14ac:dyDescent="0.35">
      <c r="A69" s="70" t="str">
        <f t="shared" si="29"/>
        <v>Vridningseffekter knyttet til endringer i særskilte tildelinger</v>
      </c>
      <c r="B69" s="70"/>
      <c r="C69" s="70"/>
      <c r="D69" s="70">
        <f>'Tabell 2.1'!D25+'Tabell 2.1'!D26-SUM(D58:D62)</f>
        <v>1813.016188679263</v>
      </c>
      <c r="E69" s="70">
        <f>'Tabell 2.1'!E25+'Tabell 2.1'!E26-SUM(E58:E62)</f>
        <v>1516.0618052712525</v>
      </c>
      <c r="F69" s="70">
        <f>'Tabell 2.1'!F25+'Tabell 2.1'!F26-SUM(F58:F62)</f>
        <v>-553.98620996734826</v>
      </c>
      <c r="G69" s="70">
        <f>'Tabell 2.1'!G25+'Tabell 2.1'!G26-SUM(G58:G62)</f>
        <v>-1311.334022885756</v>
      </c>
      <c r="H69" s="70">
        <f>'Tabell 2.1'!H25+'Tabell 2.1'!H26-SUM(H58:H62)</f>
        <v>-984.14668092991633</v>
      </c>
      <c r="I69" s="70">
        <f>'Tabell 2.1'!I25+'Tabell 2.1'!I26-SUM(I58:I62)</f>
        <v>-1939.5815606224132</v>
      </c>
      <c r="J69" s="70">
        <f>'Tabell 2.1'!J25+'Tabell 2.1'!J26-SUM(J58:J62)</f>
        <v>-3113.7857110050682</v>
      </c>
      <c r="K69" s="70">
        <f>'Tabell 2.1'!K25+'Tabell 2.1'!K26-SUM(K58:K62)</f>
        <v>-1087.9750944419357</v>
      </c>
      <c r="L69" s="70">
        <f>'Tabell 2.1'!L25+'Tabell 2.1'!L26-SUM(L58:L62)</f>
        <v>304.46482018090319</v>
      </c>
      <c r="M69" s="70">
        <f>'Tabell 2.1'!M25+'Tabell 2.1'!M26-SUM(M58:M62)</f>
        <v>-584.73991016935906</v>
      </c>
      <c r="N69" s="70">
        <f>'Tabell 2.1'!N25+'Tabell 2.1'!N26-SUM(N58:N62)</f>
        <v>1611.0574055300967</v>
      </c>
      <c r="O69" s="70">
        <f>'Tabell 2.1'!O25+'Tabell 2.1'!O26-SUM(O58:O62)</f>
        <v>3804.378565701074</v>
      </c>
      <c r="P69" s="70">
        <f>'Tabell 2.1'!P25+'Tabell 2.1'!P26-SUM(P58:P62)</f>
        <v>-648.14425775548443</v>
      </c>
      <c r="Q69" s="70">
        <f>'Tabell 2.1'!Q25+'Tabell 2.1'!Q26-SUM(Q58:Q62)</f>
        <v>-1306.0547826567636</v>
      </c>
      <c r="R69" s="70">
        <f>'Tabell 2.1'!R25+'Tabell 2.1'!R26-SUM(R58:R62)</f>
        <v>2480.7694450713461</v>
      </c>
      <c r="S69" s="70">
        <f>SUM(D69:R69)</f>
        <v>-1.0913936421275139E-10</v>
      </c>
    </row>
    <row r="70" spans="1:19" s="55" customFormat="1" ht="16.5" customHeight="1" x14ac:dyDescent="0.35">
      <c r="A70" s="61" t="str">
        <f t="shared" si="29"/>
        <v>Kompensasjon for forventet lønns- og prisutvikling</v>
      </c>
      <c r="B70" s="61"/>
      <c r="C70" s="61"/>
      <c r="D70" s="61">
        <f>SUM(D71:D72)</f>
        <v>7632.9133803372806</v>
      </c>
      <c r="E70" s="61">
        <f t="shared" ref="E70:S70" si="31">SUM(E71:E72)</f>
        <v>5553.1066119280849</v>
      </c>
      <c r="F70" s="61">
        <f t="shared" si="31"/>
        <v>4543.085980187042</v>
      </c>
      <c r="G70" s="61">
        <f t="shared" si="31"/>
        <v>2402.4699273896176</v>
      </c>
      <c r="H70" s="61">
        <f t="shared" si="31"/>
        <v>2945.5384907378984</v>
      </c>
      <c r="I70" s="61">
        <f t="shared" si="31"/>
        <v>1656.3399320310436</v>
      </c>
      <c r="J70" s="61">
        <f t="shared" si="31"/>
        <v>2300.1763364310277</v>
      </c>
      <c r="K70" s="61">
        <f t="shared" si="31"/>
        <v>2646.3652157702572</v>
      </c>
      <c r="L70" s="61">
        <f t="shared" si="31"/>
        <v>4292.6649245306207</v>
      </c>
      <c r="M70" s="61">
        <f t="shared" si="31"/>
        <v>4765.995736745258</v>
      </c>
      <c r="N70" s="61">
        <f t="shared" si="31"/>
        <v>6421.0182436962878</v>
      </c>
      <c r="O70" s="61">
        <f t="shared" si="31"/>
        <v>8452.2514069165809</v>
      </c>
      <c r="P70" s="61">
        <f t="shared" si="31"/>
        <v>4854.2650716836042</v>
      </c>
      <c r="Q70" s="61">
        <f t="shared" si="31"/>
        <v>3243.9213487780526</v>
      </c>
      <c r="R70" s="61">
        <f t="shared" si="31"/>
        <v>7880.1466467625196</v>
      </c>
      <c r="S70" s="61">
        <f t="shared" si="31"/>
        <v>69590.259253925164</v>
      </c>
    </row>
    <row r="71" spans="1:19" ht="16.5" customHeight="1" x14ac:dyDescent="0.35">
      <c r="A71" s="63" t="str">
        <f t="shared" si="29"/>
        <v xml:space="preserve"> - herav generell lønns- og priskompensasjon</v>
      </c>
      <c r="B71" s="63"/>
      <c r="C71" s="63"/>
      <c r="D71" s="63">
        <f>$S71*'Tabell 3.1'!D$39/100</f>
        <v>7632.9133803372806</v>
      </c>
      <c r="E71" s="63">
        <f>$S71*'Tabell 3.1'!E$39/100</f>
        <v>5553.1066119280849</v>
      </c>
      <c r="F71" s="63">
        <f>$S71*'Tabell 3.1'!F$39/100</f>
        <v>4543.085980187042</v>
      </c>
      <c r="G71" s="63">
        <f>$S71*'Tabell 3.1'!G$39/100</f>
        <v>2402.4699273896176</v>
      </c>
      <c r="H71" s="63">
        <f>$S71*'Tabell 3.1'!H$39/100</f>
        <v>2945.5384907378984</v>
      </c>
      <c r="I71" s="63">
        <f>$S71*'Tabell 3.1'!I$39/100</f>
        <v>1656.3399320310436</v>
      </c>
      <c r="J71" s="63">
        <f>$S71*'Tabell 3.1'!J$39/100</f>
        <v>2300.1763364310277</v>
      </c>
      <c r="K71" s="63">
        <f>$S71*'Tabell 3.1'!K$39/100</f>
        <v>2646.3652157702572</v>
      </c>
      <c r="L71" s="63">
        <f>$S71*'Tabell 3.1'!L$39/100</f>
        <v>4292.6649245306207</v>
      </c>
      <c r="M71" s="63">
        <f>$S71*'Tabell 3.1'!M$39/100</f>
        <v>4765.995736745258</v>
      </c>
      <c r="N71" s="63">
        <f>$S71*'Tabell 3.1'!N$39/100</f>
        <v>6421.0182436962878</v>
      </c>
      <c r="O71" s="63">
        <f>$S71*'Tabell 3.1'!O$39/100</f>
        <v>8452.2514069165809</v>
      </c>
      <c r="P71" s="63">
        <f>$S71*'Tabell 3.1'!P$39/100</f>
        <v>4854.2650716836042</v>
      </c>
      <c r="Q71" s="63">
        <f>$S71*'Tabell 3.1'!Q$39/100</f>
        <v>3243.9213487780526</v>
      </c>
      <c r="R71" s="63">
        <f>$S71*'Tabell 3.1'!R$39/100</f>
        <v>7880.1466467625196</v>
      </c>
      <c r="S71" s="63">
        <v>69590.259253925164</v>
      </c>
    </row>
    <row r="72" spans="1:19" ht="16.5" customHeight="1" x14ac:dyDescent="0.35">
      <c r="A72" s="70" t="str">
        <f t="shared" si="29"/>
        <v xml:space="preserve"> - herav kompensasjon for endring i løpende pensjonsutgifter</v>
      </c>
      <c r="B72" s="70"/>
      <c r="C72" s="70"/>
      <c r="D72" s="70">
        <f>$S72*'Tabell 3.1'!D$39/100</f>
        <v>0</v>
      </c>
      <c r="E72" s="70">
        <f>$S72*'Tabell 3.1'!E$39/100</f>
        <v>0</v>
      </c>
      <c r="F72" s="70">
        <f>$S72*'Tabell 3.1'!F$39/100</f>
        <v>0</v>
      </c>
      <c r="G72" s="70">
        <f>$S72*'Tabell 3.1'!G$39/100</f>
        <v>0</v>
      </c>
      <c r="H72" s="70">
        <f>$S72*'Tabell 3.1'!H$39/100</f>
        <v>0</v>
      </c>
      <c r="I72" s="70">
        <f>$S72*'Tabell 3.1'!I$39/100</f>
        <v>0</v>
      </c>
      <c r="J72" s="70">
        <f>$S72*'Tabell 3.1'!J$39/100</f>
        <v>0</v>
      </c>
      <c r="K72" s="70">
        <f>$S72*'Tabell 3.1'!K$39/100</f>
        <v>0</v>
      </c>
      <c r="L72" s="70">
        <f>$S72*'Tabell 3.1'!L$39/100</f>
        <v>0</v>
      </c>
      <c r="M72" s="70">
        <f>$S72*'Tabell 3.1'!M$39/100</f>
        <v>0</v>
      </c>
      <c r="N72" s="70">
        <f>$S72*'Tabell 3.1'!N$39/100</f>
        <v>0</v>
      </c>
      <c r="O72" s="70">
        <f>$S72*'Tabell 3.1'!O$39/100</f>
        <v>0</v>
      </c>
      <c r="P72" s="70">
        <f>$S72*'Tabell 3.1'!P$39/100</f>
        <v>0</v>
      </c>
      <c r="Q72" s="70">
        <f>$S72*'Tabell 3.1'!Q$39/100</f>
        <v>0</v>
      </c>
      <c r="R72" s="70">
        <f>$S72*'Tabell 3.1'!R$39/100</f>
        <v>0</v>
      </c>
      <c r="S72" s="70">
        <v>0</v>
      </c>
    </row>
    <row r="73" spans="1:19" ht="16.5" customHeight="1" thickBot="1" x14ac:dyDescent="0.4">
      <c r="A73" s="194" t="str">
        <f t="shared" si="29"/>
        <v>Bydelsfordelt budsjett 2022</v>
      </c>
      <c r="B73" s="194"/>
      <c r="C73" s="197"/>
      <c r="D73" s="272">
        <f t="shared" ref="D73:S73" si="32">D62+D70+SUM(D58:D61)+D69</f>
        <v>233141.72794589441</v>
      </c>
      <c r="E73" s="272">
        <f t="shared" si="32"/>
        <v>168964.78313468854</v>
      </c>
      <c r="F73" s="272">
        <f t="shared" si="32"/>
        <v>138293.03572260556</v>
      </c>
      <c r="G73" s="272">
        <f t="shared" si="32"/>
        <v>77692.489104064312</v>
      </c>
      <c r="H73" s="272">
        <f t="shared" si="32"/>
        <v>89717.408785484848</v>
      </c>
      <c r="I73" s="272">
        <f t="shared" si="32"/>
        <v>50492.142855806174</v>
      </c>
      <c r="J73" s="272">
        <f t="shared" si="32"/>
        <v>70005.778084894351</v>
      </c>
      <c r="K73" s="272">
        <f t="shared" si="32"/>
        <v>80631.286964548315</v>
      </c>
      <c r="L73" s="272">
        <f t="shared" si="32"/>
        <v>130545.12340409021</v>
      </c>
      <c r="M73" s="272">
        <f t="shared" si="32"/>
        <v>145055.22249101562</v>
      </c>
      <c r="N73" s="272">
        <f t="shared" si="32"/>
        <v>195314.15719746298</v>
      </c>
      <c r="O73" s="272">
        <f t="shared" si="32"/>
        <v>257394.40765292544</v>
      </c>
      <c r="P73" s="272">
        <f t="shared" si="32"/>
        <v>147919.53695817167</v>
      </c>
      <c r="Q73" s="272">
        <f t="shared" si="32"/>
        <v>98827.550290974905</v>
      </c>
      <c r="R73" s="272">
        <f t="shared" si="32"/>
        <v>239883.18985941174</v>
      </c>
      <c r="S73" s="272">
        <f t="shared" si="32"/>
        <v>2123877.8404520382</v>
      </c>
    </row>
    <row r="74" spans="1:19" s="22" customFormat="1" ht="16.5" customHeight="1" thickBot="1" x14ac:dyDescent="0.4">
      <c r="A74" s="65"/>
      <c r="B74" s="65"/>
      <c r="C74" s="65"/>
      <c r="D74" s="64"/>
      <c r="E74" s="64"/>
      <c r="F74" s="64"/>
      <c r="G74" s="64"/>
      <c r="H74" s="64"/>
      <c r="I74" s="64"/>
      <c r="J74" s="64"/>
      <c r="K74" s="64"/>
      <c r="L74" s="64"/>
      <c r="M74" s="64"/>
      <c r="N74" s="64"/>
      <c r="O74" s="64"/>
      <c r="P74" s="64"/>
      <c r="Q74" s="64"/>
      <c r="R74" s="64"/>
      <c r="S74" s="23"/>
    </row>
    <row r="75" spans="1:19" ht="16.5" customHeight="1" x14ac:dyDescent="0.35">
      <c r="A75" s="191" t="str">
        <f>'Tabell 2.1'!A30</f>
        <v>FO2C Aktivitetstilbud for barn og unge, helsestasjon og skolehelsetjeneste</v>
      </c>
      <c r="B75" s="191"/>
      <c r="C75" s="192"/>
      <c r="D75" s="193"/>
      <c r="E75" s="193"/>
      <c r="F75" s="193"/>
      <c r="G75" s="193"/>
      <c r="H75" s="193"/>
      <c r="I75" s="193"/>
      <c r="J75" s="193"/>
      <c r="K75" s="193"/>
      <c r="L75" s="193"/>
      <c r="M75" s="193"/>
      <c r="N75" s="193"/>
      <c r="O75" s="193"/>
      <c r="P75" s="193"/>
      <c r="Q75" s="193"/>
      <c r="R75" s="193"/>
      <c r="S75" s="193"/>
    </row>
    <row r="76" spans="1:19" ht="16.5" customHeight="1" x14ac:dyDescent="0.35">
      <c r="A76" s="69" t="str">
        <f t="shared" ref="A76:A91" si="33">A58</f>
        <v>Bydelsfordelt Dok3 2021</v>
      </c>
      <c r="B76" s="69"/>
      <c r="C76" s="69"/>
      <c r="D76" s="69">
        <f>'Tabell 2.1 DOK32021'!D34</f>
        <v>92872.358206928577</v>
      </c>
      <c r="E76" s="69">
        <f>'Tabell 2.1 DOK32021'!E34</f>
        <v>79460.395230021822</v>
      </c>
      <c r="F76" s="69">
        <f>'Tabell 2.1 DOK32021'!F34</f>
        <v>56374.737918262312</v>
      </c>
      <c r="G76" s="69">
        <f>'Tabell 2.1 DOK32021'!G34</f>
        <v>43663.553966470718</v>
      </c>
      <c r="H76" s="69">
        <f>'Tabell 2.1 DOK32021'!H34</f>
        <v>57162.460001357198</v>
      </c>
      <c r="I76" s="69">
        <f>'Tabell 2.1 DOK32021'!I34</f>
        <v>46469.099271448504</v>
      </c>
      <c r="J76" s="69">
        <f>'Tabell 2.1 DOK32021'!J34</f>
        <v>75045.170559286184</v>
      </c>
      <c r="K76" s="69">
        <f>'Tabell 2.1 DOK32021'!K34</f>
        <v>74602.619917262302</v>
      </c>
      <c r="L76" s="69">
        <f>'Tabell 2.1 DOK32021'!L34</f>
        <v>58623.114120807986</v>
      </c>
      <c r="M76" s="69">
        <f>'Tabell 2.1 DOK32021'!M34</f>
        <v>45896.918519964915</v>
      </c>
      <c r="N76" s="69">
        <f>'Tabell 2.1 DOK32021'!N34</f>
        <v>67550.519445148922</v>
      </c>
      <c r="O76" s="69">
        <f>'Tabell 2.1 DOK32021'!O34</f>
        <v>84568.873920216574</v>
      </c>
      <c r="P76" s="69">
        <f>'Tabell 2.1 DOK32021'!P34</f>
        <v>74735.79982233778</v>
      </c>
      <c r="Q76" s="69">
        <f>'Tabell 2.1 DOK32021'!Q34</f>
        <v>75005.019642170184</v>
      </c>
      <c r="R76" s="69">
        <f>'Tabell 2.1 DOK32021'!R34</f>
        <v>82417.815872003848</v>
      </c>
      <c r="S76" s="69">
        <f>'Tabell 2.1 DOK32021'!S34</f>
        <v>1014448.4564136879</v>
      </c>
    </row>
    <row r="77" spans="1:19" ht="16.5" customHeight="1" x14ac:dyDescent="0.35">
      <c r="A77" s="63" t="str">
        <f t="shared" si="33"/>
        <v>Effekt av oppdaterte kriterieandeler</v>
      </c>
      <c r="B77" s="63"/>
      <c r="C77" s="63"/>
      <c r="D77" s="63">
        <f>($S$76-'Tabell 2.3 DOK32021'!$S$44+'Tabell 2.3 DOK32021'!$S$40)*('Tabell 4.1 DOK32021'!X56-'Tabell 4.1 DOK32021'!D56)/100</f>
        <v>887.61248885797045</v>
      </c>
      <c r="E77" s="63">
        <f>($S$76-'Tabell 2.3 DOK32021'!$S$44+'Tabell 2.3 DOK32021'!$S$40)*('Tabell 4.1 DOK32021'!Y56-'Tabell 4.1 DOK32021'!E56)/100</f>
        <v>864.6496300791523</v>
      </c>
      <c r="F77" s="63">
        <f>($S$76-'Tabell 2.3 DOK32021'!$S$44+'Tabell 2.3 DOK32021'!$S$40)*('Tabell 4.1 DOK32021'!Z56-'Tabell 4.1 DOK32021'!F56)/100</f>
        <v>-809.52881590324705</v>
      </c>
      <c r="G77" s="63">
        <f>($S$76-'Tabell 2.3 DOK32021'!$S$44+'Tabell 2.3 DOK32021'!$S$40)*('Tabell 4.1 DOK32021'!AA56-'Tabell 4.1 DOK32021'!G56)/100</f>
        <v>-1761.8519053915704</v>
      </c>
      <c r="H77" s="63">
        <f>($S$76-'Tabell 2.3 DOK32021'!$S$44+'Tabell 2.3 DOK32021'!$S$40)*('Tabell 4.1 DOK32021'!AB56-'Tabell 4.1 DOK32021'!H56)/100</f>
        <v>-1049.9525427902308</v>
      </c>
      <c r="I77" s="63">
        <f>($S$76-'Tabell 2.3 DOK32021'!$S$44+'Tabell 2.3 DOK32021'!$S$40)*('Tabell 4.1 DOK32021'!AC56-'Tabell 4.1 DOK32021'!I56)/100</f>
        <v>1365.7452131723303</v>
      </c>
      <c r="J77" s="63">
        <f>($S$76-'Tabell 2.3 DOK32021'!$S$44+'Tabell 2.3 DOK32021'!$S$40)*('Tabell 4.1 DOK32021'!AD56-'Tabell 4.1 DOK32021'!J56)/100</f>
        <v>746.13870080710581</v>
      </c>
      <c r="K77" s="63">
        <f>($S$76-'Tabell 2.3 DOK32021'!$S$44+'Tabell 2.3 DOK32021'!$S$40)*('Tabell 4.1 DOK32021'!AE56-'Tabell 4.1 DOK32021'!K56)/100</f>
        <v>1440.1260989555021</v>
      </c>
      <c r="L77" s="63">
        <f>($S$76-'Tabell 2.3 DOK32021'!$S$44+'Tabell 2.3 DOK32021'!$S$40)*('Tabell 4.1 DOK32021'!AF56-'Tabell 4.1 DOK32021'!L56)/100</f>
        <v>1413.2149622955912</v>
      </c>
      <c r="M77" s="63">
        <f>($S$76-'Tabell 2.3 DOK32021'!$S$44+'Tabell 2.3 DOK32021'!$S$40)*('Tabell 4.1 DOK32021'!AG56-'Tabell 4.1 DOK32021'!M56)/100</f>
        <v>-900.61821203907311</v>
      </c>
      <c r="N77" s="63">
        <f>($S$76-'Tabell 2.3 DOK32021'!$S$44+'Tabell 2.3 DOK32021'!$S$40)*('Tabell 4.1 DOK32021'!AH56-'Tabell 4.1 DOK32021'!N56)/100</f>
        <v>-1408.1867810665262</v>
      </c>
      <c r="O77" s="63">
        <f>($S$76-'Tabell 2.3 DOK32021'!$S$44+'Tabell 2.3 DOK32021'!$S$40)*('Tabell 4.1 DOK32021'!AI56-'Tabell 4.1 DOK32021'!O56)/100</f>
        <v>-322.19672014877489</v>
      </c>
      <c r="P77" s="63">
        <f>($S$76-'Tabell 2.3 DOK32021'!$S$44+'Tabell 2.3 DOK32021'!$S$40)*('Tabell 4.1 DOK32021'!AJ56-'Tabell 4.1 DOK32021'!P56)/100</f>
        <v>293.97994377718175</v>
      </c>
      <c r="Q77" s="63">
        <f>($S$76-'Tabell 2.3 DOK32021'!$S$44+'Tabell 2.3 DOK32021'!$S$40)*('Tabell 4.1 DOK32021'!AK56-'Tabell 4.1 DOK32021'!Q56)/100</f>
        <v>-36.183829429620047</v>
      </c>
      <c r="R77" s="63">
        <f>($S$76-'Tabell 2.3 DOK32021'!$S$44+'Tabell 2.3 DOK32021'!$S$40)*('Tabell 4.1 DOK32021'!AL56-'Tabell 4.1 DOK32021'!R56)/100</f>
        <v>-722.94823117573469</v>
      </c>
      <c r="S77" s="63">
        <f>($S$76-'Tabell 2.3 DOK32021'!$S$44+'Tabell 2.3 DOK32021'!$S$40)*('Tabell 4.1 DOK32021'!AM56-'Tabell 4.1 DOK32021'!S56)/100</f>
        <v>1.3012472349270507E-10</v>
      </c>
    </row>
    <row r="78" spans="1:19" ht="16.5" customHeight="1" x14ac:dyDescent="0.35">
      <c r="A78" s="63" t="str">
        <f t="shared" si="33"/>
        <v>Effekt av oppdaterte regnskapsandeler</v>
      </c>
      <c r="B78" s="63"/>
      <c r="C78" s="63"/>
      <c r="D78" s="63">
        <v>0</v>
      </c>
      <c r="E78" s="63">
        <v>0</v>
      </c>
      <c r="F78" s="63">
        <v>0</v>
      </c>
      <c r="G78" s="63">
        <v>0</v>
      </c>
      <c r="H78" s="63">
        <v>0</v>
      </c>
      <c r="I78" s="63">
        <v>0</v>
      </c>
      <c r="J78" s="63">
        <v>0</v>
      </c>
      <c r="K78" s="63">
        <v>0</v>
      </c>
      <c r="L78" s="63">
        <v>0</v>
      </c>
      <c r="M78" s="63">
        <v>0</v>
      </c>
      <c r="N78" s="63">
        <v>0</v>
      </c>
      <c r="O78" s="63">
        <v>0</v>
      </c>
      <c r="P78" s="63">
        <v>0</v>
      </c>
      <c r="Q78" s="63">
        <v>0</v>
      </c>
      <c r="R78" s="63">
        <v>0</v>
      </c>
      <c r="S78" s="63">
        <v>0</v>
      </c>
    </row>
    <row r="79" spans="1:19" ht="16.5" customHeight="1" x14ac:dyDescent="0.35">
      <c r="A79" s="70" t="str">
        <f t="shared" si="33"/>
        <v>Effekt av endringer i fordelingssystemet</v>
      </c>
      <c r="B79" s="70"/>
      <c r="C79" s="70"/>
      <c r="D79" s="70">
        <f>($S$76-'Tabell 2.3 DOK32021'!$S$44+'Tabell 2.3 DOK32021'!$S$40+'Tabell 2.3 DOK32021'!$S$41)*('Tabell 4.1'!D56-'Tabell 4.1 DOK32021'!X56)/100</f>
        <v>0</v>
      </c>
      <c r="E79" s="70">
        <f>($S$76-'Tabell 2.3 DOK32021'!$S$44+'Tabell 2.3 DOK32021'!$S$40+'Tabell 2.3 DOK32021'!$S$41)*('Tabell 4.1'!E56-'Tabell 4.1 DOK32021'!Y56)/100</f>
        <v>0</v>
      </c>
      <c r="F79" s="70">
        <f>($S$76-'Tabell 2.3 DOK32021'!$S$44+'Tabell 2.3 DOK32021'!$S$40+'Tabell 2.3 DOK32021'!$S$41)*('Tabell 4.1'!F56-'Tabell 4.1 DOK32021'!Z56)/100</f>
        <v>0</v>
      </c>
      <c r="G79" s="70">
        <f>($S$76-'Tabell 2.3 DOK32021'!$S$44+'Tabell 2.3 DOK32021'!$S$40+'Tabell 2.3 DOK32021'!$S$41)*('Tabell 4.1'!G56-'Tabell 4.1 DOK32021'!AA56)/100</f>
        <v>0</v>
      </c>
      <c r="H79" s="70">
        <f>($S$76-'Tabell 2.3 DOK32021'!$S$44+'Tabell 2.3 DOK32021'!$S$40+'Tabell 2.3 DOK32021'!$S$41)*('Tabell 4.1'!H56-'Tabell 4.1 DOK32021'!AB56)/100</f>
        <v>0</v>
      </c>
      <c r="I79" s="70">
        <f>($S$76-'Tabell 2.3 DOK32021'!$S$44+'Tabell 2.3 DOK32021'!$S$40+'Tabell 2.3 DOK32021'!$S$41)*('Tabell 4.1'!I56-'Tabell 4.1 DOK32021'!AC56)/100</f>
        <v>0</v>
      </c>
      <c r="J79" s="70">
        <f>($S$76-'Tabell 2.3 DOK32021'!$S$44+'Tabell 2.3 DOK32021'!$S$40+'Tabell 2.3 DOK32021'!$S$41)*('Tabell 4.1'!J56-'Tabell 4.1 DOK32021'!AD56)/100</f>
        <v>0</v>
      </c>
      <c r="K79" s="70">
        <f>($S$76-'Tabell 2.3 DOK32021'!$S$44+'Tabell 2.3 DOK32021'!$S$40+'Tabell 2.3 DOK32021'!$S$41)*('Tabell 4.1'!K56-'Tabell 4.1 DOK32021'!AE56)/100</f>
        <v>0</v>
      </c>
      <c r="L79" s="70">
        <f>($S$76-'Tabell 2.3 DOK32021'!$S$44+'Tabell 2.3 DOK32021'!$S$40+'Tabell 2.3 DOK32021'!$S$41)*('Tabell 4.1'!L56-'Tabell 4.1 DOK32021'!AF56)/100</f>
        <v>0</v>
      </c>
      <c r="M79" s="70">
        <f>($S$76-'Tabell 2.3 DOK32021'!$S$44+'Tabell 2.3 DOK32021'!$S$40+'Tabell 2.3 DOK32021'!$S$41)*('Tabell 4.1'!M56-'Tabell 4.1 DOK32021'!AG56)/100</f>
        <v>0</v>
      </c>
      <c r="N79" s="70">
        <f>($S$76-'Tabell 2.3 DOK32021'!$S$44+'Tabell 2.3 DOK32021'!$S$40+'Tabell 2.3 DOK32021'!$S$41)*('Tabell 4.1'!N56-'Tabell 4.1 DOK32021'!AH56)/100</f>
        <v>0</v>
      </c>
      <c r="O79" s="70">
        <f>($S$76-'Tabell 2.3 DOK32021'!$S$44+'Tabell 2.3 DOK32021'!$S$40+'Tabell 2.3 DOK32021'!$S$41)*('Tabell 4.1'!O56-'Tabell 4.1 DOK32021'!AI56)/100</f>
        <v>0</v>
      </c>
      <c r="P79" s="70">
        <f>($S$76-'Tabell 2.3 DOK32021'!$S$44+'Tabell 2.3 DOK32021'!$S$40+'Tabell 2.3 DOK32021'!$S$41)*('Tabell 4.1'!P56-'Tabell 4.1 DOK32021'!AJ56)/100</f>
        <v>0</v>
      </c>
      <c r="Q79" s="70">
        <f>($S$76-'Tabell 2.3 DOK32021'!$S$44+'Tabell 2.3 DOK32021'!$S$40+'Tabell 2.3 DOK32021'!$S$41)*('Tabell 4.1'!Q56-'Tabell 4.1 DOK32021'!AK56)/100</f>
        <v>0</v>
      </c>
      <c r="R79" s="70">
        <f>($S$76-'Tabell 2.3 DOK32021'!$S$44+'Tabell 2.3 DOK32021'!$S$40+'Tabell 2.3 DOK32021'!$S$41)*('Tabell 4.1'!R56-'Tabell 4.1 DOK32021'!AL56)/100</f>
        <v>0</v>
      </c>
      <c r="S79" s="70">
        <f>($S$76-'Tabell 2.3 DOK32021'!$S$44+'Tabell 2.3 DOK32021'!$S$40+'Tabell 2.3 DOK32021'!$S$41)*('Tabell 4.1'!S56-'Tabell 4.1 DOK32021'!AM56)/100</f>
        <v>-1.3339322007720153E-10</v>
      </c>
    </row>
    <row r="80" spans="1:19" ht="16.5" customHeight="1" x14ac:dyDescent="0.35">
      <c r="A80" s="61" t="str">
        <f t="shared" si="33"/>
        <v>Reelle endringer</v>
      </c>
      <c r="B80" s="61"/>
      <c r="C80" s="61"/>
      <c r="D80" s="61">
        <f>SUM(D81:D86)</f>
        <v>-2156.111260476313</v>
      </c>
      <c r="E80" s="61">
        <f t="shared" ref="E80:S80" si="34">SUM(E81:E86)</f>
        <v>-2001.2853925346265</v>
      </c>
      <c r="F80" s="61">
        <f t="shared" si="34"/>
        <v>-1420.9324616870206</v>
      </c>
      <c r="G80" s="61">
        <f t="shared" si="34"/>
        <v>-1023.5503610217824</v>
      </c>
      <c r="H80" s="61">
        <f t="shared" si="34"/>
        <v>-1405.9781719033224</v>
      </c>
      <c r="I80" s="61">
        <f t="shared" si="34"/>
        <v>-1266.1260941601663</v>
      </c>
      <c r="J80" s="61">
        <f t="shared" si="34"/>
        <v>-1991.5936118926418</v>
      </c>
      <c r="K80" s="61">
        <f t="shared" si="34"/>
        <v>-1992.6929225125082</v>
      </c>
      <c r="L80" s="61">
        <f t="shared" si="34"/>
        <v>-1534.5441598322018</v>
      </c>
      <c r="M80" s="61">
        <f t="shared" si="34"/>
        <v>-1177.6213976866284</v>
      </c>
      <c r="N80" s="61">
        <f t="shared" si="34"/>
        <v>-1611.1019358707906</v>
      </c>
      <c r="O80" s="61">
        <f t="shared" si="34"/>
        <v>-2221.1401505544491</v>
      </c>
      <c r="P80" s="61">
        <f t="shared" si="34"/>
        <v>-2014.3140161047775</v>
      </c>
      <c r="Q80" s="61">
        <f t="shared" si="34"/>
        <v>-1990.5450141554481</v>
      </c>
      <c r="R80" s="61">
        <f t="shared" si="34"/>
        <v>-1993.6221121418032</v>
      </c>
      <c r="S80" s="61">
        <f t="shared" si="34"/>
        <v>-25801.159062534483</v>
      </c>
    </row>
    <row r="81" spans="1:19" ht="16.5" customHeight="1" x14ac:dyDescent="0.35">
      <c r="A81" s="63" t="str">
        <f t="shared" si="33"/>
        <v xml:space="preserve"> - herav justering for demografiske forhold</v>
      </c>
      <c r="B81" s="63"/>
      <c r="C81" s="63"/>
      <c r="D81" s="63">
        <f>$S81*'Tabell 3.1'!D$50/100</f>
        <v>-501.3986980779884</v>
      </c>
      <c r="E81" s="63">
        <f>$S81*'Tabell 3.1'!E$50/100</f>
        <v>-465.39429977174927</v>
      </c>
      <c r="F81" s="63">
        <f>$S81*'Tabell 3.1'!F$50/100</f>
        <v>-330.43456495340257</v>
      </c>
      <c r="G81" s="63">
        <f>$S81*'Tabell 3.1'!G$50/100</f>
        <v>-238.02427446170034</v>
      </c>
      <c r="H81" s="63">
        <f>$S81*'Tabell 3.1'!H$50/100</f>
        <v>-326.95697937344016</v>
      </c>
      <c r="I81" s="63">
        <f>$S81*'Tabell 3.1'!I$50/100</f>
        <v>-294.43470142363293</v>
      </c>
      <c r="J81" s="63">
        <f>$S81*'Tabell 3.1'!J$50/100</f>
        <v>-463.14049854867363</v>
      </c>
      <c r="K81" s="63">
        <f>$S81*'Tabell 3.1'!K$50/100</f>
        <v>-463.39614069650185</v>
      </c>
      <c r="L81" s="63">
        <f>$S81*'Tabell 3.1'!L$50/100</f>
        <v>-356.85470318125982</v>
      </c>
      <c r="M81" s="63">
        <f>$S81*'Tabell 3.1'!M$50/100</f>
        <v>-273.85313849639493</v>
      </c>
      <c r="N81" s="63">
        <f>$S81*'Tabell 3.1'!N$50/100</f>
        <v>-374.65803733063694</v>
      </c>
      <c r="O81" s="63">
        <f>$S81*'Tabell 3.1'!O$50/100</f>
        <v>-516.52101640187243</v>
      </c>
      <c r="P81" s="63">
        <f>$S81*'Tabell 3.1'!P$50/100</f>
        <v>-468.42407611751122</v>
      </c>
      <c r="Q81" s="63">
        <f>$S81*'Tabell 3.1'!Q$50/100</f>
        <v>-462.89664956468386</v>
      </c>
      <c r="R81" s="63">
        <f>$S81*'Tabell 3.1'!R$50/100</f>
        <v>-463.61222160055172</v>
      </c>
      <c r="S81" s="63">
        <v>-6000</v>
      </c>
    </row>
    <row r="82" spans="1:19" ht="16.5" customHeight="1" x14ac:dyDescent="0.35">
      <c r="A82" s="63" t="str">
        <f t="shared" si="33"/>
        <v xml:space="preserve"> - herav justering for andre aktivitetsnøytrale forhold</v>
      </c>
      <c r="B82" s="63"/>
      <c r="C82" s="63"/>
      <c r="D82" s="63">
        <f>$S82*'Tabell 3.1'!D$50/100</f>
        <v>-3053.5348101834879</v>
      </c>
      <c r="E82" s="63">
        <f>$S82*'Tabell 3.1'!E$50/100</f>
        <v>-2834.2668225136995</v>
      </c>
      <c r="F82" s="63">
        <f>$S82*'Tabell 3.1'!F$50/100</f>
        <v>-2012.3575319218542</v>
      </c>
      <c r="G82" s="63">
        <f>$S82*'Tabell 3.1'!G$50/100</f>
        <v>-1449.5757777664203</v>
      </c>
      <c r="H82" s="63">
        <f>$S82*'Tabell 3.1'!H$50/100</f>
        <v>-1991.1789196428176</v>
      </c>
      <c r="I82" s="63">
        <f>$S82*'Tabell 3.1'!I$50/100</f>
        <v>-1793.117161192155</v>
      </c>
      <c r="J82" s="63">
        <f>$S82*'Tabell 3.1'!J$50/100</f>
        <v>-2820.5410978233949</v>
      </c>
      <c r="K82" s="63">
        <f>$S82*'Tabell 3.1'!K$50/100</f>
        <v>-2822.0979670381248</v>
      </c>
      <c r="L82" s="63">
        <f>$S82*'Tabell 3.1'!L$50/100</f>
        <v>-2173.2570557496424</v>
      </c>
      <c r="M82" s="63">
        <f>$S82*'Tabell 3.1'!M$50/100</f>
        <v>-1667.7747558623992</v>
      </c>
      <c r="N82" s="63">
        <f>$S82*'Tabell 3.1'!N$50/100</f>
        <v>-2281.6799550727596</v>
      </c>
      <c r="O82" s="63">
        <f>$S82*'Tabell 3.1'!O$50/100</f>
        <v>-3145.6302336252802</v>
      </c>
      <c r="P82" s="63">
        <f>$S82*'Tabell 3.1'!P$50/100</f>
        <v>-2852.7182616066175</v>
      </c>
      <c r="Q82" s="63">
        <f>$S82*'Tabell 3.1'!Q$50/100</f>
        <v>-2819.0560493701473</v>
      </c>
      <c r="R82" s="63">
        <f>$S82*'Tabell 3.1'!R$50/100</f>
        <v>-2823.4139069575172</v>
      </c>
      <c r="S82" s="63">
        <v>-36540.200306326318</v>
      </c>
    </row>
    <row r="83" spans="1:19" ht="16.5" customHeight="1" x14ac:dyDescent="0.35">
      <c r="A83" s="63" t="str">
        <f t="shared" si="33"/>
        <v xml:space="preserve"> - herav justering for engangstiltak</v>
      </c>
      <c r="B83" s="63"/>
      <c r="C83" s="63"/>
      <c r="D83" s="63">
        <f>$S83*'Tabell 3.1'!D$50/100</f>
        <v>25.069934903899416</v>
      </c>
      <c r="E83" s="63">
        <f>$S83*'Tabell 3.1'!E$50/100</f>
        <v>23.269714988587463</v>
      </c>
      <c r="F83" s="63">
        <f>$S83*'Tabell 3.1'!F$50/100</f>
        <v>16.521728247670129</v>
      </c>
      <c r="G83" s="63">
        <f>$S83*'Tabell 3.1'!G$50/100</f>
        <v>11.901213723085016</v>
      </c>
      <c r="H83" s="63">
        <f>$S83*'Tabell 3.1'!H$50/100</f>
        <v>16.347848968672007</v>
      </c>
      <c r="I83" s="63">
        <f>$S83*'Tabell 3.1'!I$50/100</f>
        <v>14.721735071181648</v>
      </c>
      <c r="J83" s="63">
        <f>$S83*'Tabell 3.1'!J$50/100</f>
        <v>23.157024927433685</v>
      </c>
      <c r="K83" s="63">
        <f>$S83*'Tabell 3.1'!K$50/100</f>
        <v>23.169807034825091</v>
      </c>
      <c r="L83" s="63">
        <f>$S83*'Tabell 3.1'!L$50/100</f>
        <v>17.84273515906299</v>
      </c>
      <c r="M83" s="63">
        <f>$S83*'Tabell 3.1'!M$50/100</f>
        <v>13.692656924819749</v>
      </c>
      <c r="N83" s="63">
        <f>$S83*'Tabell 3.1'!N$50/100</f>
        <v>18.732901866531851</v>
      </c>
      <c r="O83" s="63">
        <f>$S83*'Tabell 3.1'!O$50/100</f>
        <v>25.82605082009362</v>
      </c>
      <c r="P83" s="63">
        <f>$S83*'Tabell 3.1'!P$50/100</f>
        <v>23.42120380587556</v>
      </c>
      <c r="Q83" s="63">
        <f>$S83*'Tabell 3.1'!Q$50/100</f>
        <v>23.144832478234189</v>
      </c>
      <c r="R83" s="63">
        <f>$S83*'Tabell 3.1'!R$50/100</f>
        <v>23.180611080027585</v>
      </c>
      <c r="S83" s="63">
        <v>300</v>
      </c>
    </row>
    <row r="84" spans="1:19" ht="16.5" customHeight="1" x14ac:dyDescent="0.35">
      <c r="A84" s="63" t="str">
        <f t="shared" si="33"/>
        <v xml:space="preserve"> - herav justering for oppgaveendringer mellom sektorer</v>
      </c>
      <c r="B84" s="63"/>
      <c r="C84" s="63"/>
      <c r="D84" s="63">
        <f>$S84*'Tabell 3.1'!D$50/100</f>
        <v>0</v>
      </c>
      <c r="E84" s="63">
        <f>$S84*'Tabell 3.1'!E$50/100</f>
        <v>0</v>
      </c>
      <c r="F84" s="63">
        <f>$S84*'Tabell 3.1'!F$50/100</f>
        <v>0</v>
      </c>
      <c r="G84" s="63">
        <f>$S84*'Tabell 3.1'!G$50/100</f>
        <v>0</v>
      </c>
      <c r="H84" s="63">
        <f>$S84*'Tabell 3.1'!H$50/100</f>
        <v>0</v>
      </c>
      <c r="I84" s="63">
        <f>$S84*'Tabell 3.1'!I$50/100</f>
        <v>0</v>
      </c>
      <c r="J84" s="63">
        <f>$S84*'Tabell 3.1'!J$50/100</f>
        <v>0</v>
      </c>
      <c r="K84" s="63">
        <f>$S84*'Tabell 3.1'!K$50/100</f>
        <v>0</v>
      </c>
      <c r="L84" s="63">
        <f>$S84*'Tabell 3.1'!L$50/100</f>
        <v>0</v>
      </c>
      <c r="M84" s="63">
        <f>$S84*'Tabell 3.1'!M$50/100</f>
        <v>0</v>
      </c>
      <c r="N84" s="63">
        <f>$S84*'Tabell 3.1'!N$50/100</f>
        <v>0</v>
      </c>
      <c r="O84" s="63">
        <f>$S84*'Tabell 3.1'!O$50/100</f>
        <v>0</v>
      </c>
      <c r="P84" s="63">
        <f>$S84*'Tabell 3.1'!P$50/100</f>
        <v>0</v>
      </c>
      <c r="Q84" s="63">
        <f>$S84*'Tabell 3.1'!Q$50/100</f>
        <v>0</v>
      </c>
      <c r="R84" s="63">
        <f>$S84*'Tabell 3.1'!R$50/100</f>
        <v>0</v>
      </c>
      <c r="S84" s="63">
        <v>0</v>
      </c>
    </row>
    <row r="85" spans="1:19" ht="16.5" customHeight="1" x14ac:dyDescent="0.35">
      <c r="A85" s="63" t="str">
        <f t="shared" si="33"/>
        <v xml:space="preserve"> - herav uspesifiserte rammeendringer</v>
      </c>
      <c r="B85" s="63"/>
      <c r="C85" s="63"/>
      <c r="D85" s="63">
        <f>$S85*'Tabell 3.1'!D$50/100</f>
        <v>-230.72352096829911</v>
      </c>
      <c r="E85" s="63">
        <f>$S85*'Tabell 3.1'!E$50/100</f>
        <v>-214.1557445073629</v>
      </c>
      <c r="F85" s="63">
        <f>$S85*'Tabell 3.1'!F$50/100</f>
        <v>-152.05270091032196</v>
      </c>
      <c r="G85" s="63">
        <f>$S85*'Tabell 3.1'!G$50/100</f>
        <v>-109.52920079418774</v>
      </c>
      <c r="H85" s="63">
        <f>$S85*'Tabell 3.1'!H$50/100</f>
        <v>-150.4524558507452</v>
      </c>
      <c r="I85" s="63">
        <f>$S85*'Tabell 3.1'!I$50/100</f>
        <v>-135.48701117118588</v>
      </c>
      <c r="J85" s="63">
        <f>$S85*'Tabell 3.1'!J$50/100</f>
        <v>-213.11863580376237</v>
      </c>
      <c r="K85" s="63">
        <f>$S85*'Tabell 3.1'!K$50/100</f>
        <v>-213.23627204151271</v>
      </c>
      <c r="L85" s="63">
        <f>$S85*'Tabell 3.1'!L$50/100</f>
        <v>-164.21018624039399</v>
      </c>
      <c r="M85" s="63">
        <f>$S85*'Tabell 3.1'!M$50/100</f>
        <v>-126.01620344111804</v>
      </c>
      <c r="N85" s="63">
        <f>$S85*'Tabell 3.1'!N$50/100</f>
        <v>-172.40256479196447</v>
      </c>
      <c r="O85" s="63">
        <f>$S85*'Tabell 3.1'!O$50/100</f>
        <v>-237.68220383338158</v>
      </c>
      <c r="P85" s="63">
        <f>$S85*'Tabell 3.1'!P$50/100</f>
        <v>-215.54992576256024</v>
      </c>
      <c r="Q85" s="63">
        <f>$S85*'Tabell 3.1'!Q$50/100</f>
        <v>-213.0064263058392</v>
      </c>
      <c r="R85" s="63">
        <f>$S85*'Tabell 3.1'!R$50/100</f>
        <v>-213.33570378552704</v>
      </c>
      <c r="S85" s="63">
        <v>-2760.9587562081624</v>
      </c>
    </row>
    <row r="86" spans="1:19" ht="16.5" customHeight="1" x14ac:dyDescent="0.35">
      <c r="A86" s="70" t="str">
        <f t="shared" si="33"/>
        <v xml:space="preserve"> - herav spesifiserte rammeendringer</v>
      </c>
      <c r="B86" s="70"/>
      <c r="C86" s="70"/>
      <c r="D86" s="70">
        <f>$S86*'Tabell 3.1'!D$50/100</f>
        <v>1604.4758338495626</v>
      </c>
      <c r="E86" s="70">
        <f>$S86*'Tabell 3.1'!E$50/100</f>
        <v>1489.2617592695976</v>
      </c>
      <c r="F86" s="70">
        <f>$S86*'Tabell 3.1'!F$50/100</f>
        <v>1057.3906078508883</v>
      </c>
      <c r="G86" s="70">
        <f>$S86*'Tabell 3.1'!G$50/100</f>
        <v>761.67767827744103</v>
      </c>
      <c r="H86" s="70">
        <f>$S86*'Tabell 3.1'!H$50/100</f>
        <v>1046.2623339950085</v>
      </c>
      <c r="I86" s="70">
        <f>$S86*'Tabell 3.1'!I$50/100</f>
        <v>942.19104455562547</v>
      </c>
      <c r="J86" s="70">
        <f>$S86*'Tabell 3.1'!J$50/100</f>
        <v>1482.0495953557559</v>
      </c>
      <c r="K86" s="70">
        <f>$S86*'Tabell 3.1'!K$50/100</f>
        <v>1482.8676502288058</v>
      </c>
      <c r="L86" s="70">
        <f>$S86*'Tabell 3.1'!L$50/100</f>
        <v>1141.9350501800313</v>
      </c>
      <c r="M86" s="70">
        <f>$S86*'Tabell 3.1'!M$50/100</f>
        <v>876.33004318846395</v>
      </c>
      <c r="N86" s="70">
        <f>$S86*'Tabell 3.1'!N$50/100</f>
        <v>1198.9057194580384</v>
      </c>
      <c r="O86" s="70">
        <f>$S86*'Tabell 3.1'!O$50/100</f>
        <v>1652.8672524859917</v>
      </c>
      <c r="P86" s="70">
        <f>$S86*'Tabell 3.1'!P$50/100</f>
        <v>1498.9570435760359</v>
      </c>
      <c r="Q86" s="70">
        <f>$S86*'Tabell 3.1'!Q$50/100</f>
        <v>1481.2692786069881</v>
      </c>
      <c r="R86" s="70">
        <f>$S86*'Tabell 3.1'!R$50/100</f>
        <v>1483.5591091217655</v>
      </c>
      <c r="S86" s="70">
        <v>19200</v>
      </c>
    </row>
    <row r="87" spans="1:19" ht="16.5" customHeight="1" x14ac:dyDescent="0.35">
      <c r="A87" s="70" t="str">
        <f t="shared" si="33"/>
        <v>Vridningseffekter knyttet til endringer i særskilte tildelinger</v>
      </c>
      <c r="B87" s="70"/>
      <c r="C87" s="70"/>
      <c r="D87" s="70">
        <f>'Tabell 2.1'!D31+'Tabell 2.1'!D32-SUM(D76:D80)</f>
        <v>-152.68183410828351</v>
      </c>
      <c r="E87" s="70">
        <f>'Tabell 2.1'!E31+'Tabell 2.1'!E32-SUM(E76:E80)</f>
        <v>1658.8132472417055</v>
      </c>
      <c r="F87" s="70">
        <f>'Tabell 2.1'!F31+'Tabell 2.1'!F32-SUM(F76:F80)</f>
        <v>-258.36896651271672</v>
      </c>
      <c r="G87" s="70">
        <f>'Tabell 2.1'!G31+'Tabell 2.1'!G32-SUM(G76:G80)</f>
        <v>-221.47896708894405</v>
      </c>
      <c r="H87" s="70">
        <f>'Tabell 2.1'!H31+'Tabell 2.1'!H32-SUM(H76:H80)</f>
        <v>1782.6468678497768</v>
      </c>
      <c r="I87" s="70">
        <f>'Tabell 2.1'!I31+'Tabell 2.1'!I32-SUM(I76:I80)</f>
        <v>-181.56163367439876</v>
      </c>
      <c r="J87" s="70">
        <f>'Tabell 2.1'!J31+'Tabell 2.1'!J32-SUM(J76:J80)</f>
        <v>-426.88110860697634</v>
      </c>
      <c r="K87" s="70">
        <f>'Tabell 2.1'!K31+'Tabell 2.1'!K32-SUM(K76:K80)</f>
        <v>-104.86818862312066</v>
      </c>
      <c r="L87" s="70">
        <f>'Tabell 2.1'!L31+'Tabell 2.1'!L32-SUM(L76:L80)</f>
        <v>-327.33960598863632</v>
      </c>
      <c r="M87" s="70">
        <f>'Tabell 2.1'!M31+'Tabell 2.1'!M32-SUM(M76:M80)</f>
        <v>-306.43154905054689</v>
      </c>
      <c r="N87" s="70">
        <f>'Tabell 2.1'!N31+'Tabell 2.1'!N32-SUM(N76:N80)</f>
        <v>215.90200284658931</v>
      </c>
      <c r="O87" s="70">
        <f>'Tabell 2.1'!O31+'Tabell 2.1'!O32-SUM(O76:O80)</f>
        <v>-531.45245342211274</v>
      </c>
      <c r="P87" s="70">
        <f>'Tabell 2.1'!P31+'Tabell 2.1'!P32-SUM(P76:P80)</f>
        <v>-416.34083228524833</v>
      </c>
      <c r="Q87" s="70">
        <f>'Tabell 2.1'!Q31+'Tabell 2.1'!Q32-SUM(Q76:Q80)</f>
        <v>-406.74782004251028</v>
      </c>
      <c r="R87" s="70">
        <f>'Tabell 2.1'!R31+'Tabell 2.1'!R32-SUM(R76:R80)</f>
        <v>-323.20915853459155</v>
      </c>
      <c r="S87" s="70">
        <f>SUM(D87:R87)</f>
        <v>-1.4551915228366852E-11</v>
      </c>
    </row>
    <row r="88" spans="1:19" s="55" customFormat="1" ht="16.5" customHeight="1" x14ac:dyDescent="0.35">
      <c r="A88" s="61" t="str">
        <f t="shared" si="33"/>
        <v>Kompensasjon for forventet lønns- og prisutvikling</v>
      </c>
      <c r="B88" s="61"/>
      <c r="C88" s="61"/>
      <c r="D88" s="61">
        <f>SUM(D89:D90)</f>
        <v>2561.5805031295076</v>
      </c>
      <c r="E88" s="61">
        <f t="shared" ref="E88:S88" si="35">SUM(E89:E90)</f>
        <v>2377.6387316775485</v>
      </c>
      <c r="F88" s="61">
        <f t="shared" si="35"/>
        <v>1688.1470621869487</v>
      </c>
      <c r="G88" s="61">
        <f t="shared" si="35"/>
        <v>1216.0349499706952</v>
      </c>
      <c r="H88" s="61">
        <f t="shared" si="35"/>
        <v>1670.3805313727612</v>
      </c>
      <c r="I88" s="61">
        <f t="shared" si="35"/>
        <v>1504.2284583160676</v>
      </c>
      <c r="J88" s="61">
        <f t="shared" si="35"/>
        <v>2366.124355407545</v>
      </c>
      <c r="K88" s="61">
        <f t="shared" si="35"/>
        <v>2367.4303977729614</v>
      </c>
      <c r="L88" s="61">
        <f t="shared" si="35"/>
        <v>1823.1240998894657</v>
      </c>
      <c r="M88" s="61">
        <f t="shared" si="35"/>
        <v>1399.0799397410444</v>
      </c>
      <c r="N88" s="61">
        <f t="shared" si="35"/>
        <v>1914.0790102682936</v>
      </c>
      <c r="O88" s="61">
        <f t="shared" si="35"/>
        <v>2638.8384535970094</v>
      </c>
      <c r="P88" s="61">
        <f t="shared" si="35"/>
        <v>2393.1174635647612</v>
      </c>
      <c r="Q88" s="61">
        <f t="shared" si="35"/>
        <v>2364.8785627768684</v>
      </c>
      <c r="R88" s="61">
        <f t="shared" si="35"/>
        <v>2368.5343269076693</v>
      </c>
      <c r="S88" s="61">
        <f t="shared" si="35"/>
        <v>30653.216846579147</v>
      </c>
    </row>
    <row r="89" spans="1:19" ht="16.5" customHeight="1" x14ac:dyDescent="0.35">
      <c r="A89" s="63" t="str">
        <f t="shared" si="33"/>
        <v xml:space="preserve"> - herav generell lønns- og priskompensasjon</v>
      </c>
      <c r="B89" s="63"/>
      <c r="C89" s="63"/>
      <c r="D89" s="63">
        <f>$S89*'Tabell 3.1'!D$50/100</f>
        <v>2561.5805031295076</v>
      </c>
      <c r="E89" s="63">
        <f>$S89*'Tabell 3.1'!E$50/100</f>
        <v>2377.6387316775485</v>
      </c>
      <c r="F89" s="63">
        <f>$S89*'Tabell 3.1'!F$50/100</f>
        <v>1688.1470621869487</v>
      </c>
      <c r="G89" s="63">
        <f>$S89*'Tabell 3.1'!G$50/100</f>
        <v>1216.0349499706952</v>
      </c>
      <c r="H89" s="63">
        <f>$S89*'Tabell 3.1'!H$50/100</f>
        <v>1670.3805313727612</v>
      </c>
      <c r="I89" s="63">
        <f>$S89*'Tabell 3.1'!I$50/100</f>
        <v>1504.2284583160676</v>
      </c>
      <c r="J89" s="63">
        <f>$S89*'Tabell 3.1'!J$50/100</f>
        <v>2366.124355407545</v>
      </c>
      <c r="K89" s="63">
        <f>$S89*'Tabell 3.1'!K$50/100</f>
        <v>2367.4303977729614</v>
      </c>
      <c r="L89" s="63">
        <f>$S89*'Tabell 3.1'!L$50/100</f>
        <v>1823.1240998894657</v>
      </c>
      <c r="M89" s="63">
        <f>$S89*'Tabell 3.1'!M$50/100</f>
        <v>1399.0799397410444</v>
      </c>
      <c r="N89" s="63">
        <f>$S89*'Tabell 3.1'!N$50/100</f>
        <v>1914.0790102682936</v>
      </c>
      <c r="O89" s="63">
        <f>$S89*'Tabell 3.1'!O$50/100</f>
        <v>2638.8384535970094</v>
      </c>
      <c r="P89" s="63">
        <f>$S89*'Tabell 3.1'!P$50/100</f>
        <v>2393.1174635647612</v>
      </c>
      <c r="Q89" s="63">
        <f>$S89*'Tabell 3.1'!Q$50/100</f>
        <v>2364.8785627768684</v>
      </c>
      <c r="R89" s="63">
        <f>$S89*'Tabell 3.1'!R$50/100</f>
        <v>2368.5343269076693</v>
      </c>
      <c r="S89" s="63">
        <v>30653.216846579147</v>
      </c>
    </row>
    <row r="90" spans="1:19" ht="16.5" customHeight="1" x14ac:dyDescent="0.35">
      <c r="A90" s="70" t="str">
        <f t="shared" si="33"/>
        <v xml:space="preserve"> - herav kompensasjon for endring i løpende pensjonsutgifter</v>
      </c>
      <c r="B90" s="70"/>
      <c r="C90" s="70"/>
      <c r="D90" s="70">
        <f>$S90*'Tabell 3.1'!D$50/100</f>
        <v>0</v>
      </c>
      <c r="E90" s="70">
        <f>$S90*'Tabell 3.1'!E$50/100</f>
        <v>0</v>
      </c>
      <c r="F90" s="70">
        <f>$S90*'Tabell 3.1'!F$50/100</f>
        <v>0</v>
      </c>
      <c r="G90" s="70">
        <f>$S90*'Tabell 3.1'!G$50/100</f>
        <v>0</v>
      </c>
      <c r="H90" s="70">
        <f>$S90*'Tabell 3.1'!H$50/100</f>
        <v>0</v>
      </c>
      <c r="I90" s="70">
        <f>$S90*'Tabell 3.1'!I$50/100</f>
        <v>0</v>
      </c>
      <c r="J90" s="70">
        <f>$S90*'Tabell 3.1'!J$50/100</f>
        <v>0</v>
      </c>
      <c r="K90" s="70">
        <f>$S90*'Tabell 3.1'!K$50/100</f>
        <v>0</v>
      </c>
      <c r="L90" s="70">
        <f>$S90*'Tabell 3.1'!L$50/100</f>
        <v>0</v>
      </c>
      <c r="M90" s="70">
        <f>$S90*'Tabell 3.1'!M$50/100</f>
        <v>0</v>
      </c>
      <c r="N90" s="70">
        <f>$S90*'Tabell 3.1'!N$50/100</f>
        <v>0</v>
      </c>
      <c r="O90" s="70">
        <f>$S90*'Tabell 3.1'!O$50/100</f>
        <v>0</v>
      </c>
      <c r="P90" s="70">
        <f>$S90*'Tabell 3.1'!P$50/100</f>
        <v>0</v>
      </c>
      <c r="Q90" s="70">
        <f>$S90*'Tabell 3.1'!Q$50/100</f>
        <v>0</v>
      </c>
      <c r="R90" s="70">
        <f>$S90*'Tabell 3.1'!R$50/100</f>
        <v>0</v>
      </c>
      <c r="S90" s="70">
        <v>0</v>
      </c>
    </row>
    <row r="91" spans="1:19" ht="16.5" customHeight="1" thickBot="1" x14ac:dyDescent="0.4">
      <c r="A91" s="194" t="str">
        <f t="shared" si="33"/>
        <v>Bydelsfordelt budsjett 2022</v>
      </c>
      <c r="B91" s="194"/>
      <c r="C91" s="197"/>
      <c r="D91" s="272">
        <f t="shared" ref="D91:S91" si="36">D80+D88+SUM(D76:D79)+D87</f>
        <v>94012.758104331457</v>
      </c>
      <c r="E91" s="272">
        <f t="shared" si="36"/>
        <v>82360.211446485599</v>
      </c>
      <c r="F91" s="272">
        <f t="shared" si="36"/>
        <v>55574.054736346276</v>
      </c>
      <c r="G91" s="272">
        <f t="shared" si="36"/>
        <v>41872.707682939115</v>
      </c>
      <c r="H91" s="272">
        <f t="shared" si="36"/>
        <v>58159.556685886178</v>
      </c>
      <c r="I91" s="272">
        <f t="shared" si="36"/>
        <v>47891.385215102338</v>
      </c>
      <c r="J91" s="272">
        <f t="shared" si="36"/>
        <v>75738.958895001211</v>
      </c>
      <c r="K91" s="272">
        <f t="shared" si="36"/>
        <v>76312.615302855134</v>
      </c>
      <c r="L91" s="272">
        <f t="shared" si="36"/>
        <v>59997.569417172206</v>
      </c>
      <c r="M91" s="272">
        <f t="shared" si="36"/>
        <v>44911.327300929712</v>
      </c>
      <c r="N91" s="272">
        <f t="shared" si="36"/>
        <v>66661.211741326493</v>
      </c>
      <c r="O91" s="272">
        <f t="shared" si="36"/>
        <v>84132.923049688252</v>
      </c>
      <c r="P91" s="272">
        <f t="shared" si="36"/>
        <v>74992.242381289703</v>
      </c>
      <c r="Q91" s="272">
        <f t="shared" si="36"/>
        <v>74936.421541319476</v>
      </c>
      <c r="R91" s="272">
        <f t="shared" si="36"/>
        <v>81746.570697059389</v>
      </c>
      <c r="S91" s="272">
        <f t="shared" si="36"/>
        <v>1019300.5141977326</v>
      </c>
    </row>
    <row r="92" spans="1:19" ht="16.5" customHeight="1" thickBot="1" x14ac:dyDescent="0.4">
      <c r="A92" s="63"/>
      <c r="B92" s="63"/>
      <c r="C92" s="63"/>
      <c r="D92" s="63"/>
      <c r="E92" s="63"/>
      <c r="F92" s="63"/>
      <c r="G92" s="63"/>
      <c r="H92" s="63"/>
      <c r="I92" s="63"/>
      <c r="J92" s="63"/>
      <c r="K92" s="63"/>
      <c r="L92" s="63"/>
      <c r="M92" s="63"/>
      <c r="N92" s="63"/>
      <c r="O92" s="63"/>
      <c r="P92" s="63"/>
      <c r="Q92" s="63"/>
      <c r="R92" s="63"/>
      <c r="S92" s="63"/>
    </row>
    <row r="93" spans="1:19" ht="16.5" customHeight="1" x14ac:dyDescent="0.35">
      <c r="A93" s="199" t="str">
        <f>'Tabell 2.1'!A36</f>
        <v>FO3 Helse og omsorg</v>
      </c>
      <c r="B93" s="199"/>
      <c r="C93" s="199"/>
      <c r="D93" s="200"/>
      <c r="E93" s="200"/>
      <c r="F93" s="200"/>
      <c r="G93" s="200"/>
      <c r="H93" s="200"/>
      <c r="I93" s="200"/>
      <c r="J93" s="200"/>
      <c r="K93" s="200"/>
      <c r="L93" s="200"/>
      <c r="M93" s="200"/>
      <c r="N93" s="200"/>
      <c r="O93" s="200"/>
      <c r="P93" s="200"/>
      <c r="Q93" s="200"/>
      <c r="R93" s="200"/>
      <c r="S93" s="200"/>
    </row>
    <row r="94" spans="1:19" ht="16.5" customHeight="1" x14ac:dyDescent="0.35">
      <c r="A94" s="69" t="str">
        <f t="shared" ref="A94:A109" si="37">A76</f>
        <v>Bydelsfordelt Dok3 2021</v>
      </c>
      <c r="B94" s="69"/>
      <c r="C94" s="69"/>
      <c r="D94" s="69">
        <f>'Tabell 2.1 DOK32021'!D40</f>
        <v>715679.78295347141</v>
      </c>
      <c r="E94" s="69">
        <f>'Tabell 2.1 DOK32021'!E40</f>
        <v>627366.98679643008</v>
      </c>
      <c r="F94" s="69">
        <f>'Tabell 2.1 DOK32021'!F40</f>
        <v>552510.97329534614</v>
      </c>
      <c r="G94" s="69">
        <f>'Tabell 2.1 DOK32021'!G40</f>
        <v>432547.32674426201</v>
      </c>
      <c r="H94" s="69">
        <f>'Tabell 2.1 DOK32021'!H40</f>
        <v>843423.95424428442</v>
      </c>
      <c r="I94" s="69">
        <f>'Tabell 2.1 DOK32021'!I40</f>
        <v>638261.57913483656</v>
      </c>
      <c r="J94" s="69">
        <f>'Tabell 2.1 DOK32021'!J40</f>
        <v>846731.82128128142</v>
      </c>
      <c r="K94" s="69">
        <f>'Tabell 2.1 DOK32021'!K40</f>
        <v>828584.35909049644</v>
      </c>
      <c r="L94" s="69">
        <f>'Tabell 2.1 DOK32021'!L40</f>
        <v>575939.0334240878</v>
      </c>
      <c r="M94" s="69">
        <f>'Tabell 2.1 DOK32021'!M40</f>
        <v>633733.69423578447</v>
      </c>
      <c r="N94" s="69">
        <f>'Tabell 2.1 DOK32021'!N40</f>
        <v>709649.12851830502</v>
      </c>
      <c r="O94" s="69">
        <f>'Tabell 2.1 DOK32021'!O40</f>
        <v>1038607.516940673</v>
      </c>
      <c r="P94" s="69">
        <f>'Tabell 2.1 DOK32021'!P40</f>
        <v>1101183.0945960558</v>
      </c>
      <c r="Q94" s="69">
        <f>'Tabell 2.1 DOK32021'!Q40</f>
        <v>977882.01287396101</v>
      </c>
      <c r="R94" s="69">
        <f>'Tabell 2.1 DOK32021'!R40</f>
        <v>674168.19238803023</v>
      </c>
      <c r="S94" s="69">
        <f>'Tabell 2.1 DOK32021'!S40</f>
        <v>11196269.456517305</v>
      </c>
    </row>
    <row r="95" spans="1:19" ht="16.5" customHeight="1" x14ac:dyDescent="0.35">
      <c r="A95" s="63" t="str">
        <f t="shared" si="37"/>
        <v>Effekt av oppdaterte kriterieandeler</v>
      </c>
      <c r="B95" s="63"/>
      <c r="C95" s="63"/>
      <c r="D95" s="63">
        <f>($S$94-'Tabell 2.3 DOK32021'!$S$63+'Tabell 2.3 DOK32021'!$S$55)*('Tabell 4.1 DOK32021'!X87-'Tabell 4.1 DOK32021'!D87)/100</f>
        <v>13877.916071777181</v>
      </c>
      <c r="E95" s="63">
        <f>($S$94-'Tabell 2.3 DOK32021'!$S$63+'Tabell 2.3 DOK32021'!$S$55)*('Tabell 4.1 DOK32021'!Y87-'Tabell 4.1 DOK32021'!E87)/100</f>
        <v>-647.92487078935164</v>
      </c>
      <c r="F95" s="63">
        <f>($S$94-'Tabell 2.3 DOK32021'!$S$63+'Tabell 2.3 DOK32021'!$S$55)*('Tabell 4.1 DOK32021'!Z87-'Tabell 4.1 DOK32021'!F87)/100</f>
        <v>-2766.2995250701374</v>
      </c>
      <c r="G95" s="63">
        <f>($S$94-'Tabell 2.3 DOK32021'!$S$63+'Tabell 2.3 DOK32021'!$S$55)*('Tabell 4.1 DOK32021'!AA87-'Tabell 4.1 DOK32021'!G87)/100</f>
        <v>4807.0354058256189</v>
      </c>
      <c r="H95" s="63">
        <f>($S$94-'Tabell 2.3 DOK32021'!$S$63+'Tabell 2.3 DOK32021'!$S$55)*('Tabell 4.1 DOK32021'!AB87-'Tabell 4.1 DOK32021'!H87)/100</f>
        <v>22530.566096944764</v>
      </c>
      <c r="I95" s="63">
        <f>($S$94-'Tabell 2.3 DOK32021'!$S$63+'Tabell 2.3 DOK32021'!$S$55)*('Tabell 4.1 DOK32021'!AC87-'Tabell 4.1 DOK32021'!I87)/100</f>
        <v>7526.6232145344293</v>
      </c>
      <c r="J95" s="63">
        <f>($S$94-'Tabell 2.3 DOK32021'!$S$63+'Tabell 2.3 DOK32021'!$S$55)*('Tabell 4.1 DOK32021'!AD87-'Tabell 4.1 DOK32021'!J87)/100</f>
        <v>-7076.5126111503459</v>
      </c>
      <c r="K95" s="63">
        <f>($S$94-'Tabell 2.3 DOK32021'!$S$63+'Tabell 2.3 DOK32021'!$S$55)*('Tabell 4.1 DOK32021'!AE87-'Tabell 4.1 DOK32021'!K87)/100</f>
        <v>-18033.168567707649</v>
      </c>
      <c r="L95" s="63">
        <f>($S$94-'Tabell 2.3 DOK32021'!$S$63+'Tabell 2.3 DOK32021'!$S$55)*('Tabell 4.1 DOK32021'!AF87-'Tabell 4.1 DOK32021'!L87)/100</f>
        <v>-8819.3165651009349</v>
      </c>
      <c r="M95" s="63">
        <f>($S$94-'Tabell 2.3 DOK32021'!$S$63+'Tabell 2.3 DOK32021'!$S$55)*('Tabell 4.1 DOK32021'!AG87-'Tabell 4.1 DOK32021'!M87)/100</f>
        <v>-9230.627081441904</v>
      </c>
      <c r="N95" s="63">
        <f>($S$94-'Tabell 2.3 DOK32021'!$S$63+'Tabell 2.3 DOK32021'!$S$55)*('Tabell 4.1 DOK32021'!AH87-'Tabell 4.1 DOK32021'!N87)/100</f>
        <v>-1499.6349167920448</v>
      </c>
      <c r="O95" s="63">
        <f>($S$94-'Tabell 2.3 DOK32021'!$S$63+'Tabell 2.3 DOK32021'!$S$55)*('Tabell 4.1 DOK32021'!AI87-'Tabell 4.1 DOK32021'!O87)/100</f>
        <v>-12720.332474730054</v>
      </c>
      <c r="P95" s="63">
        <f>($S$94-'Tabell 2.3 DOK32021'!$S$63+'Tabell 2.3 DOK32021'!$S$55)*('Tabell 4.1 DOK32021'!AJ87-'Tabell 4.1 DOK32021'!P87)/100</f>
        <v>-344.43083429574364</v>
      </c>
      <c r="Q95" s="63">
        <f>($S$94-'Tabell 2.3 DOK32021'!$S$63+'Tabell 2.3 DOK32021'!$S$55)*('Tabell 4.1 DOK32021'!AK87-'Tabell 4.1 DOK32021'!Q87)/100</f>
        <v>5236.4241547011643</v>
      </c>
      <c r="R95" s="63">
        <f>($S$94-'Tabell 2.3 DOK32021'!$S$63+'Tabell 2.3 DOK32021'!$S$55)*('Tabell 4.1 DOK32021'!AL87-'Tabell 4.1 DOK32021'!R87)/100</f>
        <v>7159.6825032954512</v>
      </c>
      <c r="S95" s="63">
        <f>($S$94-'Tabell 2.3 DOK32021'!$S$63+'Tabell 2.3 DOK32021'!$S$55)*('Tabell 4.1 DOK32021'!AM87-'Tabell 4.1 DOK32021'!S87)/100</f>
        <v>-1.5584050255082083E-9</v>
      </c>
    </row>
    <row r="96" spans="1:19" ht="16.5" customHeight="1" x14ac:dyDescent="0.35">
      <c r="A96" s="63" t="str">
        <f t="shared" si="37"/>
        <v>Effekt av oppdaterte regnskapsandeler</v>
      </c>
      <c r="B96" s="63"/>
      <c r="C96" s="63"/>
      <c r="D96" s="63">
        <v>0</v>
      </c>
      <c r="E96" s="63">
        <v>0</v>
      </c>
      <c r="F96" s="63">
        <v>0</v>
      </c>
      <c r="G96" s="63">
        <v>0</v>
      </c>
      <c r="H96" s="63">
        <v>0</v>
      </c>
      <c r="I96" s="63">
        <v>0</v>
      </c>
      <c r="J96" s="63">
        <v>0</v>
      </c>
      <c r="K96" s="63">
        <v>0</v>
      </c>
      <c r="L96" s="63">
        <v>0</v>
      </c>
      <c r="M96" s="63">
        <v>0</v>
      </c>
      <c r="N96" s="63">
        <v>0</v>
      </c>
      <c r="O96" s="63">
        <v>0</v>
      </c>
      <c r="P96" s="63">
        <v>0</v>
      </c>
      <c r="Q96" s="63">
        <v>0</v>
      </c>
      <c r="R96" s="63">
        <v>0</v>
      </c>
      <c r="S96" s="63">
        <f>SUM(D96:R96)</f>
        <v>0</v>
      </c>
    </row>
    <row r="97" spans="1:19" ht="16.5" customHeight="1" x14ac:dyDescent="0.35">
      <c r="A97" s="70" t="str">
        <f t="shared" si="37"/>
        <v>Effekt av endringer i fordelingssystemet</v>
      </c>
      <c r="B97" s="70"/>
      <c r="C97" s="70"/>
      <c r="D97" s="70">
        <f>($S$94-'Tabell 2.3 DOK32021'!$S$63+'Tabell 2.3 DOK32021'!$S$55)*('Tabell 4.1'!D87-'Tabell 4.1 DOK32021'!X87)/100</f>
        <v>7426.1179304296729</v>
      </c>
      <c r="E97" s="70">
        <f>($S$94-'Tabell 2.3 DOK32021'!$S$63+'Tabell 2.3 DOK32021'!$S$55)*('Tabell 4.1'!E87-'Tabell 4.1 DOK32021'!Y87)/100</f>
        <v>4338.8418756510973</v>
      </c>
      <c r="F97" s="70">
        <f>($S$94-'Tabell 2.3 DOK32021'!$S$63+'Tabell 2.3 DOK32021'!$S$55)*('Tabell 4.1'!F87-'Tabell 4.1 DOK32021'!Z87)/100</f>
        <v>3334.9945272790233</v>
      </c>
      <c r="G97" s="70">
        <f>($S$94-'Tabell 2.3 DOK32021'!$S$63+'Tabell 2.3 DOK32021'!$S$55)*('Tabell 4.1'!G87-'Tabell 4.1 DOK32021'!AA87)/100</f>
        <v>-371.02422508367448</v>
      </c>
      <c r="H97" s="70">
        <f>($S$94-'Tabell 2.3 DOK32021'!$S$63+'Tabell 2.3 DOK32021'!$S$55)*('Tabell 4.1'!H87-'Tabell 4.1 DOK32021'!AB87)/100</f>
        <v>-6934.6063302396351</v>
      </c>
      <c r="I97" s="70">
        <f>($S$94-'Tabell 2.3 DOK32021'!$S$63+'Tabell 2.3 DOK32021'!$S$55)*('Tabell 4.1'!I87-'Tabell 4.1 DOK32021'!AC87)/100</f>
        <v>-1645.7602492272517</v>
      </c>
      <c r="J97" s="70">
        <f>($S$94-'Tabell 2.3 DOK32021'!$S$63+'Tabell 2.3 DOK32021'!$S$55)*('Tabell 4.1'!J87-'Tabell 4.1 DOK32021'!AD87)/100</f>
        <v>-3292.0807721506358</v>
      </c>
      <c r="K97" s="70">
        <f>($S$94-'Tabell 2.3 DOK32021'!$S$63+'Tabell 2.3 DOK32021'!$S$55)*('Tabell 4.1'!K87-'Tabell 4.1 DOK32021'!AE87)/100</f>
        <v>-562.2286982445022</v>
      </c>
      <c r="L97" s="70">
        <f>($S$94-'Tabell 2.3 DOK32021'!$S$63+'Tabell 2.3 DOK32021'!$S$55)*('Tabell 4.1'!L87-'Tabell 4.1 DOK32021'!AF87)/100</f>
        <v>612.81344062179164</v>
      </c>
      <c r="M97" s="70">
        <f>($S$94-'Tabell 2.3 DOK32021'!$S$63+'Tabell 2.3 DOK32021'!$S$55)*('Tabell 4.1'!M87-'Tabell 4.1 DOK32021'!AG87)/100</f>
        <v>1453.4442833579005</v>
      </c>
      <c r="N97" s="70">
        <f>($S$94-'Tabell 2.3 DOK32021'!$S$63+'Tabell 2.3 DOK32021'!$S$55)*('Tabell 4.1'!N87-'Tabell 4.1 DOK32021'!AH87)/100</f>
        <v>1063.0074328414196</v>
      </c>
      <c r="O97" s="70">
        <f>($S$94-'Tabell 2.3 DOK32021'!$S$63+'Tabell 2.3 DOK32021'!$S$55)*('Tabell 4.1'!O87-'Tabell 4.1 DOK32021'!AI87)/100</f>
        <v>457.35837545437505</v>
      </c>
      <c r="P97" s="70">
        <f>($S$94-'Tabell 2.3 DOK32021'!$S$63+'Tabell 2.3 DOK32021'!$S$55)*('Tabell 4.1'!P87-'Tabell 4.1 DOK32021'!AJ87)/100</f>
        <v>-9781.4475806094852</v>
      </c>
      <c r="Q97" s="70">
        <f>($S$94-'Tabell 2.3 DOK32021'!$S$63+'Tabell 2.3 DOK32021'!$S$55)*('Tabell 4.1'!Q87-'Tabell 4.1 DOK32021'!AK87)/100</f>
        <v>-7765.2647550871907</v>
      </c>
      <c r="R97" s="70">
        <f>($S$94-'Tabell 2.3 DOK32021'!$S$63+'Tabell 2.3 DOK32021'!$S$55)*('Tabell 4.1'!R87-'Tabell 4.1 DOK32021'!AL87)/100</f>
        <v>11665.834745007682</v>
      </c>
      <c r="S97" s="70">
        <f>($S$94-'Tabell 2.3 DOK32021'!$S$63+'Tabell 2.3 DOK32021'!$S$55)*('Tabell 4.1'!S87-'Tabell 4.1 DOK32021'!AM87)/100</f>
        <v>1.5584050255082083E-9</v>
      </c>
    </row>
    <row r="98" spans="1:19" ht="16.5" customHeight="1" x14ac:dyDescent="0.35">
      <c r="A98" s="61" t="str">
        <f t="shared" si="37"/>
        <v>Reelle endringer</v>
      </c>
      <c r="B98" s="61"/>
      <c r="C98" s="61"/>
      <c r="D98" s="61">
        <f>SUM(D99:D104)</f>
        <v>13001.246957006679</v>
      </c>
      <c r="E98" s="61">
        <f t="shared" ref="E98:S98" si="38">SUM(E99:E104)</f>
        <v>11026.310184392823</v>
      </c>
      <c r="F98" s="61">
        <f t="shared" si="38"/>
        <v>9805.5057068249225</v>
      </c>
      <c r="G98" s="61">
        <f t="shared" si="38"/>
        <v>7670.9781520502711</v>
      </c>
      <c r="H98" s="61">
        <f t="shared" si="38"/>
        <v>15263.916423174469</v>
      </c>
      <c r="I98" s="61">
        <f t="shared" si="38"/>
        <v>11510.307661251903</v>
      </c>
      <c r="J98" s="61">
        <f t="shared" si="38"/>
        <v>14808.034801288111</v>
      </c>
      <c r="K98" s="61">
        <f t="shared" si="38"/>
        <v>14396.371231797611</v>
      </c>
      <c r="L98" s="61">
        <f t="shared" si="38"/>
        <v>10081.995130986899</v>
      </c>
      <c r="M98" s="61">
        <f t="shared" si="38"/>
        <v>11173.287417318954</v>
      </c>
      <c r="N98" s="61">
        <f t="shared" si="38"/>
        <v>12642.443370956682</v>
      </c>
      <c r="O98" s="61">
        <f t="shared" si="38"/>
        <v>18176.360050161111</v>
      </c>
      <c r="P98" s="61">
        <f t="shared" si="38"/>
        <v>19333.467919642073</v>
      </c>
      <c r="Q98" s="61">
        <f t="shared" si="38"/>
        <v>17401.656274919238</v>
      </c>
      <c r="R98" s="61">
        <f t="shared" si="38"/>
        <v>12272.082280332414</v>
      </c>
      <c r="S98" s="61">
        <f t="shared" si="38"/>
        <v>198563.96356210415</v>
      </c>
    </row>
    <row r="99" spans="1:19" ht="16.5" customHeight="1" x14ac:dyDescent="0.35">
      <c r="A99" s="63" t="str">
        <f t="shared" si="37"/>
        <v xml:space="preserve"> - herav justering for demografiske forhold</v>
      </c>
      <c r="B99" s="63"/>
      <c r="C99" s="63"/>
      <c r="D99" s="63">
        <f>$S99*'Tabell 3.1'!D$68/100</f>
        <v>6613.1130699703863</v>
      </c>
      <c r="E99" s="63">
        <f>$S99*'Tabell 3.1'!E$68/100</f>
        <v>5608.5571049520295</v>
      </c>
      <c r="F99" s="63">
        <f>$S99*'Tabell 3.1'!F$68/100</f>
        <v>4987.5922026484277</v>
      </c>
      <c r="G99" s="63">
        <f>$S99*'Tabell 3.1'!G$68/100</f>
        <v>3901.8600326980059</v>
      </c>
      <c r="H99" s="63">
        <f>$S99*'Tabell 3.1'!H$68/100</f>
        <v>7764.0249070594482</v>
      </c>
      <c r="I99" s="63">
        <f>$S99*'Tabell 3.1'!I$68/100</f>
        <v>5854.7434938910164</v>
      </c>
      <c r="J99" s="63">
        <f>$S99*'Tabell 3.1'!J$68/100</f>
        <v>7532.1397100452323</v>
      </c>
      <c r="K99" s="63">
        <f>$S99*'Tabell 3.1'!K$68/100</f>
        <v>7322.7461233507547</v>
      </c>
      <c r="L99" s="63">
        <f>$S99*'Tabell 3.1'!L$68/100</f>
        <v>5128.2291608325622</v>
      </c>
      <c r="M99" s="63">
        <f>$S99*'Tabell 3.1'!M$68/100</f>
        <v>5683.3174001195675</v>
      </c>
      <c r="N99" s="63">
        <f>$S99*'Tabell 3.1'!N$68/100</f>
        <v>6430.6068309683869</v>
      </c>
      <c r="O99" s="63">
        <f>$S99*'Tabell 3.1'!O$68/100</f>
        <v>9245.4458106749644</v>
      </c>
      <c r="P99" s="63">
        <f>$S99*'Tabell 3.1'!P$68/100</f>
        <v>9834.0112921502823</v>
      </c>
      <c r="Q99" s="63">
        <f>$S99*'Tabell 3.1'!Q$68/100</f>
        <v>8851.3910189808157</v>
      </c>
      <c r="R99" s="63">
        <f>$S99*'Tabell 3.1'!R$68/100</f>
        <v>6242.2218416581209</v>
      </c>
      <c r="S99" s="63">
        <v>101000</v>
      </c>
    </row>
    <row r="100" spans="1:19" ht="16.5" customHeight="1" x14ac:dyDescent="0.35">
      <c r="A100" s="63" t="str">
        <f t="shared" si="37"/>
        <v xml:space="preserve"> - herav justering for andre aktivitetsnøytrale forhold</v>
      </c>
      <c r="B100" s="63"/>
      <c r="C100" s="63"/>
      <c r="D100" s="63">
        <f>$S100*'Tabell 3.1'!D$68/100</f>
        <v>2965.4688498523924</v>
      </c>
      <c r="E100" s="63">
        <f>$S100*'Tabell 3.1'!E$68/100</f>
        <v>2515.0033292003027</v>
      </c>
      <c r="F100" s="63">
        <f>$S100*'Tabell 3.1'!F$68/100</f>
        <v>2236.5486808146807</v>
      </c>
      <c r="G100" s="63">
        <f>$S100*'Tabell 3.1'!G$68/100</f>
        <v>1749.6819215132193</v>
      </c>
      <c r="H100" s="63">
        <f>$S100*'Tabell 3.1'!H$68/100</f>
        <v>3481.5636399614755</v>
      </c>
      <c r="I100" s="63">
        <f>$S100*'Tabell 3.1'!I$68/100</f>
        <v>2625.3988509359501</v>
      </c>
      <c r="J100" s="63">
        <f>$S100*'Tabell 3.1'!J$68/100</f>
        <v>3377.5810947952514</v>
      </c>
      <c r="K100" s="63">
        <f>$S100*'Tabell 3.1'!K$68/100</f>
        <v>3283.6842942821886</v>
      </c>
      <c r="L100" s="63">
        <f>$S100*'Tabell 3.1'!L$68/100</f>
        <v>2299.6134604759955</v>
      </c>
      <c r="M100" s="63">
        <f>$S100*'Tabell 3.1'!M$68/100</f>
        <v>2548.5275294036569</v>
      </c>
      <c r="N100" s="63">
        <f>$S100*'Tabell 3.1'!N$68/100</f>
        <v>2883.628941637036</v>
      </c>
      <c r="O100" s="63">
        <f>$S100*'Tabell 3.1'!O$68/100</f>
        <v>4145.8661396632788</v>
      </c>
      <c r="P100" s="63">
        <f>$S100*'Tabell 3.1'!P$68/100</f>
        <v>4409.7921580068978</v>
      </c>
      <c r="Q100" s="63">
        <f>$S100*'Tabell 3.1'!Q$68/100</f>
        <v>3969.1630956445106</v>
      </c>
      <c r="R100" s="63">
        <f>$S100*'Tabell 3.1'!R$68/100</f>
        <v>2799.1528693744658</v>
      </c>
      <c r="S100" s="63">
        <v>45290.674855561301</v>
      </c>
    </row>
    <row r="101" spans="1:19" ht="16.5" customHeight="1" x14ac:dyDescent="0.35">
      <c r="A101" s="63" t="str">
        <f t="shared" si="37"/>
        <v xml:space="preserve"> - herav justering for engangstiltak</v>
      </c>
      <c r="B101" s="63"/>
      <c r="C101" s="63"/>
      <c r="D101" s="63">
        <f>$S101*'Tabell 3.1'!D$68/100</f>
        <v>3077.3892503822594</v>
      </c>
      <c r="E101" s="63">
        <f>$S101*'Tabell 3.1'!E$68/100</f>
        <v>2609.9226131954988</v>
      </c>
      <c r="F101" s="63">
        <f>$S101*'Tabell 3.1'!F$68/100</f>
        <v>2320.9587477670902</v>
      </c>
      <c r="G101" s="63">
        <f>$S101*'Tabell 3.1'!G$68/100</f>
        <v>1815.7170449188739</v>
      </c>
      <c r="H101" s="63">
        <f>$S101*'Tabell 3.1'!H$68/100</f>
        <v>3612.9620854633076</v>
      </c>
      <c r="I101" s="63">
        <f>$S101*'Tabell 3.1'!I$68/100</f>
        <v>2724.4845961671067</v>
      </c>
      <c r="J101" s="63">
        <f>$S101*'Tabell 3.1'!J$68/100</f>
        <v>3505.0551125953061</v>
      </c>
      <c r="K101" s="63">
        <f>$S101*'Tabell 3.1'!K$68/100</f>
        <v>3407.6145326483711</v>
      </c>
      <c r="L101" s="63">
        <f>$S101*'Tabell 3.1'!L$68/100</f>
        <v>2386.4036689022814</v>
      </c>
      <c r="M101" s="63">
        <f>$S101*'Tabell 3.1'!M$68/100</f>
        <v>2644.712057481383</v>
      </c>
      <c r="N101" s="63">
        <f>$S101*'Tabell 3.1'!N$68/100</f>
        <v>2992.4606045100413</v>
      </c>
      <c r="O101" s="63">
        <f>$S101*'Tabell 3.1'!O$68/100</f>
        <v>4302.3361693239931</v>
      </c>
      <c r="P101" s="63">
        <f>$S101*'Tabell 3.1'!P$68/100</f>
        <v>4576.2230765451814</v>
      </c>
      <c r="Q101" s="63">
        <f>$S101*'Tabell 3.1'!Q$68/100</f>
        <v>4118.9641375455276</v>
      </c>
      <c r="R101" s="63">
        <f>$S101*'Tabell 3.1'!R$68/100</f>
        <v>2904.7963025537792</v>
      </c>
      <c r="S101" s="63">
        <v>47000</v>
      </c>
    </row>
    <row r="102" spans="1:19" ht="16.5" customHeight="1" x14ac:dyDescent="0.35">
      <c r="A102" s="63" t="str">
        <f t="shared" si="37"/>
        <v xml:space="preserve"> - herav justering for oppgaveendringer mellom sektorer</v>
      </c>
      <c r="B102" s="63"/>
      <c r="C102" s="63"/>
      <c r="D102" s="63">
        <f>$S102*'Tabell 3.1'!D$68/100</f>
        <v>0</v>
      </c>
      <c r="E102" s="63">
        <f>$S102*'Tabell 3.1'!E$68/100</f>
        <v>0</v>
      </c>
      <c r="F102" s="63">
        <f>$S102*'Tabell 3.1'!F$68/100</f>
        <v>0</v>
      </c>
      <c r="G102" s="63">
        <f>$S102*'Tabell 3.1'!G$68/100</f>
        <v>0</v>
      </c>
      <c r="H102" s="63">
        <f>$S102*'Tabell 3.1'!H$68/100</f>
        <v>0</v>
      </c>
      <c r="I102" s="63">
        <f>$S102*'Tabell 3.1'!I$68/100</f>
        <v>0</v>
      </c>
      <c r="J102" s="63">
        <f>$S102*'Tabell 3.1'!J$68/100</f>
        <v>0</v>
      </c>
      <c r="K102" s="63">
        <f>$S102*'Tabell 3.1'!K$68/100</f>
        <v>0</v>
      </c>
      <c r="L102" s="63">
        <f>$S102*'Tabell 3.1'!L$68/100</f>
        <v>0</v>
      </c>
      <c r="M102" s="63">
        <f>$S102*'Tabell 3.1'!M$68/100</f>
        <v>0</v>
      </c>
      <c r="N102" s="63">
        <f>$S102*'Tabell 3.1'!N$68/100</f>
        <v>0</v>
      </c>
      <c r="O102" s="63">
        <f>$S102*'Tabell 3.1'!O$68/100</f>
        <v>0</v>
      </c>
      <c r="P102" s="63">
        <f>$S102*'Tabell 3.1'!P$68/100</f>
        <v>0</v>
      </c>
      <c r="Q102" s="63">
        <f>$S102*'Tabell 3.1'!Q$68/100</f>
        <v>0</v>
      </c>
      <c r="R102" s="63">
        <f>$S102*'Tabell 3.1'!R$68/100</f>
        <v>0</v>
      </c>
      <c r="S102" s="63">
        <v>0</v>
      </c>
    </row>
    <row r="103" spans="1:19" ht="16.5" customHeight="1" x14ac:dyDescent="0.35">
      <c r="A103" s="63" t="str">
        <f t="shared" si="37"/>
        <v xml:space="preserve"> - herav uspesifiserte rammeendringer</v>
      </c>
      <c r="B103" s="63"/>
      <c r="C103" s="63"/>
      <c r="D103" s="63">
        <f>$S103*'Tabell 3.1'!D$68/100</f>
        <v>-1265.4428421218386</v>
      </c>
      <c r="E103" s="63">
        <f>$S103*'Tabell 3.1'!E$68/100</f>
        <v>-1073.2174647552044</v>
      </c>
      <c r="F103" s="63">
        <f>$S103*'Tabell 3.1'!F$68/100</f>
        <v>-954.39360940677363</v>
      </c>
      <c r="G103" s="63">
        <f>$S103*'Tabell 3.1'!G$68/100</f>
        <v>-746.63487484587711</v>
      </c>
      <c r="H103" s="63">
        <f>$S103*'Tabell 3.1'!H$68/100</f>
        <v>-1485.6739391480035</v>
      </c>
      <c r="I103" s="63">
        <f>$S103*'Tabell 3.1'!I$68/100</f>
        <v>-1120.326110927507</v>
      </c>
      <c r="J103" s="63">
        <f>$S103*'Tabell 3.1'!J$68/100</f>
        <v>-1441.3018772081996</v>
      </c>
      <c r="K103" s="63">
        <f>$S103*'Tabell 3.1'!K$68/100</f>
        <v>-1401.2336653592326</v>
      </c>
      <c r="L103" s="63">
        <f>$S103*'Tabell 3.1'!L$68/100</f>
        <v>-981.30499443662279</v>
      </c>
      <c r="M103" s="63">
        <f>$S103*'Tabell 3.1'!M$68/100</f>
        <v>-1087.5231146652704</v>
      </c>
      <c r="N103" s="63">
        <f>$S103*'Tabell 3.1'!N$68/100</f>
        <v>-1230.5196204342508</v>
      </c>
      <c r="O103" s="63">
        <f>$S103*'Tabell 3.1'!O$68/100</f>
        <v>-1769.1491283387904</v>
      </c>
      <c r="P103" s="63">
        <f>$S103*'Tabell 3.1'!P$68/100</f>
        <v>-1881.7732386137216</v>
      </c>
      <c r="Q103" s="63">
        <f>$S103*'Tabell 3.1'!Q$68/100</f>
        <v>-1693.7453343499169</v>
      </c>
      <c r="R103" s="63">
        <f>$S103*'Tabell 3.1'!R$68/100</f>
        <v>-1194.4714788459289</v>
      </c>
      <c r="S103" s="63">
        <v>-19326.711293457138</v>
      </c>
    </row>
    <row r="104" spans="1:19" ht="16.5" customHeight="1" x14ac:dyDescent="0.35">
      <c r="A104" s="70" t="str">
        <f t="shared" si="37"/>
        <v xml:space="preserve"> - herav spesifiserte rammeendringer</v>
      </c>
      <c r="B104" s="70"/>
      <c r="C104" s="70"/>
      <c r="D104" s="70">
        <f>$S104*'Tabell 3.1'!D$68/100</f>
        <v>1610.7186289234803</v>
      </c>
      <c r="E104" s="70">
        <f>$S104*'Tabell 3.1'!E$68/100</f>
        <v>1366.0446018001974</v>
      </c>
      <c r="F104" s="70">
        <f>$S104*'Tabell 3.1'!F$68/100</f>
        <v>1214.7996850014983</v>
      </c>
      <c r="G104" s="70">
        <f>$S104*'Tabell 3.1'!G$68/100</f>
        <v>950.35402776604883</v>
      </c>
      <c r="H104" s="70">
        <f>$S104*'Tabell 3.1'!H$68/100</f>
        <v>1891.0397298382418</v>
      </c>
      <c r="I104" s="70">
        <f>$S104*'Tabell 3.1'!I$68/100</f>
        <v>1426.0068311853365</v>
      </c>
      <c r="J104" s="70">
        <f>$S104*'Tabell 3.1'!J$68/100</f>
        <v>1834.5607610605221</v>
      </c>
      <c r="K104" s="70">
        <f>$S104*'Tabell 3.1'!K$68/100</f>
        <v>1783.5599468755304</v>
      </c>
      <c r="L104" s="70">
        <f>$S104*'Tabell 3.1'!L$68/100</f>
        <v>1249.0538352126835</v>
      </c>
      <c r="M104" s="70">
        <f>$S104*'Tabell 3.1'!M$68/100</f>
        <v>1384.2535449796176</v>
      </c>
      <c r="N104" s="70">
        <f>$S104*'Tabell 3.1'!N$68/100</f>
        <v>1566.2666142754686</v>
      </c>
      <c r="O104" s="70">
        <f>$S104*'Tabell 3.1'!O$68/100</f>
        <v>2251.8610588376646</v>
      </c>
      <c r="P104" s="70">
        <f>$S104*'Tabell 3.1'!P$68/100</f>
        <v>2395.2146315534351</v>
      </c>
      <c r="Q104" s="70">
        <f>$S104*'Tabell 3.1'!Q$68/100</f>
        <v>2155.8833570982974</v>
      </c>
      <c r="R104" s="70">
        <f>$S104*'Tabell 3.1'!R$68/100</f>
        <v>1520.3827455919779</v>
      </c>
      <c r="S104" s="70">
        <v>24600</v>
      </c>
    </row>
    <row r="105" spans="1:19" ht="16.5" customHeight="1" x14ac:dyDescent="0.35">
      <c r="A105" s="70" t="str">
        <f t="shared" si="37"/>
        <v>Vridningseffekter knyttet til endringer i særskilte tildelinger</v>
      </c>
      <c r="B105" s="70"/>
      <c r="C105" s="70"/>
      <c r="D105" s="70">
        <f>'Tabell 2.1'!D37+'Tabell 2.1'!D38-SUM(D94:D98)</f>
        <v>5131.135848242091</v>
      </c>
      <c r="E105" s="70">
        <f>'Tabell 2.1'!E37+'Tabell 2.1'!E38-SUM(E94:E98)</f>
        <v>-9352.7922015588265</v>
      </c>
      <c r="F105" s="70">
        <f>'Tabell 2.1'!F37+'Tabell 2.1'!F38-SUM(F94:F98)</f>
        <v>-1278.8484677281231</v>
      </c>
      <c r="G105" s="70">
        <f>'Tabell 2.1'!G37+'Tabell 2.1'!G38-SUM(G94:G98)</f>
        <v>10227.659916056378</v>
      </c>
      <c r="H105" s="70">
        <f>'Tabell 2.1'!H37+'Tabell 2.1'!H38-SUM(H94:H98)</f>
        <v>-3538.4278013639851</v>
      </c>
      <c r="I105" s="70">
        <f>'Tabell 2.1'!I37+'Tabell 2.1'!I38-SUM(I94:I98)</f>
        <v>101.80333537445404</v>
      </c>
      <c r="J105" s="70">
        <f>'Tabell 2.1'!J37+'Tabell 2.1'!J38-SUM(J94:J98)</f>
        <v>-2673.1140147742117</v>
      </c>
      <c r="K105" s="70">
        <f>'Tabell 2.1'!K37+'Tabell 2.1'!K38-SUM(K94:K98)</f>
        <v>-2632.148576987558</v>
      </c>
      <c r="L105" s="70">
        <f>'Tabell 2.1'!L37+'Tabell 2.1'!L38-SUM(L94:L98)</f>
        <v>652.17414046800695</v>
      </c>
      <c r="M105" s="70">
        <f>'Tabell 2.1'!M37+'Tabell 2.1'!M38-SUM(M94:M98)</f>
        <v>2012.4200562841725</v>
      </c>
      <c r="N105" s="70">
        <f>'Tabell 2.1'!N37+'Tabell 2.1'!N38-SUM(N94:N98)</f>
        <v>1063.8184117632918</v>
      </c>
      <c r="O105" s="70">
        <f>'Tabell 2.1'!O37+'Tabell 2.1'!O38-SUM(O94:O98)</f>
        <v>1725.2712911629351</v>
      </c>
      <c r="P105" s="70">
        <f>'Tabell 2.1'!P37+'Tabell 2.1'!P38-SUM(P94:P98)</f>
        <v>-237.76828917348757</v>
      </c>
      <c r="Q105" s="70">
        <f>'Tabell 2.1'!Q37+'Tabell 2.1'!Q38-SUM(Q94:Q98)</f>
        <v>-2028.5273534544976</v>
      </c>
      <c r="R105" s="70">
        <f>'Tabell 2.1'!R37+'Tabell 2.1'!R38-SUM(R94:R98)</f>
        <v>827.34370568778832</v>
      </c>
      <c r="S105" s="70">
        <f>SUM(D105:R105)</f>
        <v>-1.57160684466362E-9</v>
      </c>
    </row>
    <row r="106" spans="1:19" ht="16.5" customHeight="1" x14ac:dyDescent="0.35">
      <c r="A106" s="61" t="str">
        <f t="shared" si="37"/>
        <v>Kompensasjon for forventet lønns- og prisutvikling</v>
      </c>
      <c r="B106" s="61"/>
      <c r="C106" s="61"/>
      <c r="D106" s="61">
        <f>SUM(D107:D108)</f>
        <v>24851.836011600615</v>
      </c>
      <c r="E106" s="61">
        <f t="shared" ref="E106:S106" si="39">SUM(E107:E108)</f>
        <v>21076.751593268837</v>
      </c>
      <c r="F106" s="61">
        <f t="shared" si="39"/>
        <v>18743.188298988462</v>
      </c>
      <c r="G106" s="61">
        <f t="shared" si="39"/>
        <v>14663.046684194023</v>
      </c>
      <c r="H106" s="61">
        <f t="shared" si="39"/>
        <v>29176.920421396659</v>
      </c>
      <c r="I106" s="61">
        <f t="shared" si="39"/>
        <v>22001.911000263106</v>
      </c>
      <c r="J106" s="61">
        <f t="shared" si="39"/>
        <v>28305.504368360558</v>
      </c>
      <c r="K106" s="61">
        <f t="shared" si="39"/>
        <v>27518.610960769798</v>
      </c>
      <c r="L106" s="61">
        <f t="shared" si="39"/>
        <v>19271.69682212764</v>
      </c>
      <c r="M106" s="61">
        <f t="shared" si="39"/>
        <v>21357.69803649831</v>
      </c>
      <c r="N106" s="61">
        <f t="shared" si="39"/>
        <v>24165.984269042699</v>
      </c>
      <c r="O106" s="61">
        <f t="shared" si="39"/>
        <v>34744.045763315975</v>
      </c>
      <c r="P106" s="61">
        <f t="shared" si="39"/>
        <v>36955.853224182341</v>
      </c>
      <c r="Q106" s="61">
        <f t="shared" si="39"/>
        <v>33263.202330101805</v>
      </c>
      <c r="R106" s="61">
        <f t="shared" si="39"/>
        <v>23458.040398757901</v>
      </c>
      <c r="S106" s="61">
        <f t="shared" si="39"/>
        <v>379554.29018286872</v>
      </c>
    </row>
    <row r="107" spans="1:19" ht="16.5" customHeight="1" x14ac:dyDescent="0.35">
      <c r="A107" s="63" t="str">
        <f t="shared" si="37"/>
        <v xml:space="preserve"> - herav generell lønns- og priskompensasjon</v>
      </c>
      <c r="B107" s="63"/>
      <c r="C107" s="63"/>
      <c r="D107" s="63">
        <f>$S107*'Tabell 3.1'!D$68/100</f>
        <v>24851.836011600615</v>
      </c>
      <c r="E107" s="63">
        <f>$S107*'Tabell 3.1'!E$68/100</f>
        <v>21076.751593268837</v>
      </c>
      <c r="F107" s="63">
        <f>$S107*'Tabell 3.1'!F$68/100</f>
        <v>18743.188298988462</v>
      </c>
      <c r="G107" s="63">
        <f>$S107*'Tabell 3.1'!G$68/100</f>
        <v>14663.046684194023</v>
      </c>
      <c r="H107" s="63">
        <f>$S107*'Tabell 3.1'!H$68/100</f>
        <v>29176.920421396659</v>
      </c>
      <c r="I107" s="63">
        <f>$S107*'Tabell 3.1'!I$68/100</f>
        <v>22001.911000263106</v>
      </c>
      <c r="J107" s="63">
        <f>$S107*'Tabell 3.1'!J$68/100</f>
        <v>28305.504368360558</v>
      </c>
      <c r="K107" s="63">
        <f>$S107*'Tabell 3.1'!K$68/100</f>
        <v>27518.610960769798</v>
      </c>
      <c r="L107" s="63">
        <f>$S107*'Tabell 3.1'!L$68/100</f>
        <v>19271.69682212764</v>
      </c>
      <c r="M107" s="63">
        <f>$S107*'Tabell 3.1'!M$68/100</f>
        <v>21357.69803649831</v>
      </c>
      <c r="N107" s="63">
        <f>$S107*'Tabell 3.1'!N$68/100</f>
        <v>24165.984269042699</v>
      </c>
      <c r="O107" s="63">
        <f>$S107*'Tabell 3.1'!O$68/100</f>
        <v>34744.045763315975</v>
      </c>
      <c r="P107" s="63">
        <f>$S107*'Tabell 3.1'!P$68/100</f>
        <v>36955.853224182341</v>
      </c>
      <c r="Q107" s="63">
        <f>$S107*'Tabell 3.1'!Q$68/100</f>
        <v>33263.202330101805</v>
      </c>
      <c r="R107" s="63">
        <f>$S107*'Tabell 3.1'!R$68/100</f>
        <v>23458.040398757901</v>
      </c>
      <c r="S107" s="63">
        <v>379554.29018286872</v>
      </c>
    </row>
    <row r="108" spans="1:19" ht="16.5" customHeight="1" x14ac:dyDescent="0.35">
      <c r="A108" s="70" t="str">
        <f t="shared" si="37"/>
        <v xml:space="preserve"> - herav kompensasjon for endring i løpende pensjonsutgifter</v>
      </c>
      <c r="B108" s="70"/>
      <c r="C108" s="70"/>
      <c r="D108" s="70">
        <f>$S108*'Tabell 3.1'!D$68/100</f>
        <v>0</v>
      </c>
      <c r="E108" s="70">
        <f>$S108*'Tabell 3.1'!E$68/100</f>
        <v>0</v>
      </c>
      <c r="F108" s="70">
        <f>$S108*'Tabell 3.1'!F$68/100</f>
        <v>0</v>
      </c>
      <c r="G108" s="70">
        <f>$S108*'Tabell 3.1'!G$68/100</f>
        <v>0</v>
      </c>
      <c r="H108" s="70">
        <f>$S108*'Tabell 3.1'!H$68/100</f>
        <v>0</v>
      </c>
      <c r="I108" s="70">
        <f>$S108*'Tabell 3.1'!I$68/100</f>
        <v>0</v>
      </c>
      <c r="J108" s="70">
        <f>$S108*'Tabell 3.1'!J$68/100</f>
        <v>0</v>
      </c>
      <c r="K108" s="70">
        <f>$S108*'Tabell 3.1'!K$68/100</f>
        <v>0</v>
      </c>
      <c r="L108" s="70">
        <f>$S108*'Tabell 3.1'!L$68/100</f>
        <v>0</v>
      </c>
      <c r="M108" s="70">
        <f>$S108*'Tabell 3.1'!M$68/100</f>
        <v>0</v>
      </c>
      <c r="N108" s="70">
        <f>$S108*'Tabell 3.1'!N$68/100</f>
        <v>0</v>
      </c>
      <c r="O108" s="70">
        <f>$S108*'Tabell 3.1'!O$68/100</f>
        <v>0</v>
      </c>
      <c r="P108" s="70">
        <f>$S108*'Tabell 3.1'!P$68/100</f>
        <v>0</v>
      </c>
      <c r="Q108" s="70">
        <f>$S108*'Tabell 3.1'!Q$68/100</f>
        <v>0</v>
      </c>
      <c r="R108" s="70">
        <f>$S108*'Tabell 3.1'!R$68/100</f>
        <v>0</v>
      </c>
      <c r="S108" s="70">
        <v>0</v>
      </c>
    </row>
    <row r="109" spans="1:19" ht="16.5" customHeight="1" thickBot="1" x14ac:dyDescent="0.4">
      <c r="A109" s="214" t="str">
        <f t="shared" si="37"/>
        <v>Bydelsfordelt budsjett 2022</v>
      </c>
      <c r="B109" s="202"/>
      <c r="C109" s="202"/>
      <c r="D109" s="215">
        <f t="shared" ref="D109:S109" si="40">D98+D106+SUM(D94:D97)+D105</f>
        <v>779968.03577252768</v>
      </c>
      <c r="E109" s="215">
        <f t="shared" si="40"/>
        <v>653808.17337739468</v>
      </c>
      <c r="F109" s="215">
        <f t="shared" si="40"/>
        <v>580349.51383564027</v>
      </c>
      <c r="G109" s="215">
        <f t="shared" si="40"/>
        <v>469545.02267730463</v>
      </c>
      <c r="H109" s="215">
        <f t="shared" si="40"/>
        <v>899922.32305419666</v>
      </c>
      <c r="I109" s="215">
        <f t="shared" si="40"/>
        <v>677756.46409703325</v>
      </c>
      <c r="J109" s="215">
        <f t="shared" si="40"/>
        <v>876803.65305285482</v>
      </c>
      <c r="K109" s="215">
        <f t="shared" si="40"/>
        <v>849271.79544012411</v>
      </c>
      <c r="L109" s="215">
        <f t="shared" si="40"/>
        <v>597738.3963931913</v>
      </c>
      <c r="M109" s="215">
        <f t="shared" si="40"/>
        <v>660499.91694780195</v>
      </c>
      <c r="N109" s="215">
        <f t="shared" si="40"/>
        <v>747084.74708611716</v>
      </c>
      <c r="O109" s="215">
        <f t="shared" si="40"/>
        <v>1080990.219946037</v>
      </c>
      <c r="P109" s="215">
        <f t="shared" si="40"/>
        <v>1147108.7690358015</v>
      </c>
      <c r="Q109" s="215">
        <f t="shared" si="40"/>
        <v>1023989.5035251415</v>
      </c>
      <c r="R109" s="215">
        <f t="shared" si="40"/>
        <v>729551.17602111155</v>
      </c>
      <c r="S109" s="215">
        <f t="shared" si="40"/>
        <v>11774387.710262276</v>
      </c>
    </row>
    <row r="110" spans="1:19" ht="16.5" customHeight="1" thickBot="1" x14ac:dyDescent="0.4">
      <c r="A110" s="63"/>
      <c r="B110" s="63"/>
      <c r="C110" s="63"/>
      <c r="D110" s="63"/>
      <c r="E110" s="63"/>
      <c r="F110" s="63"/>
      <c r="G110" s="63"/>
      <c r="H110" s="63"/>
      <c r="I110" s="63"/>
      <c r="J110" s="63"/>
      <c r="K110" s="63"/>
      <c r="L110" s="63"/>
      <c r="M110" s="63"/>
      <c r="N110" s="63"/>
      <c r="O110" s="63"/>
      <c r="P110" s="63"/>
      <c r="Q110" s="63"/>
      <c r="R110" s="63"/>
      <c r="S110" s="63"/>
    </row>
    <row r="111" spans="1:19" ht="16.5" customHeight="1" x14ac:dyDescent="0.35">
      <c r="A111" s="204" t="str">
        <f>'Tabell 2.1'!A42</f>
        <v>FO4A Sosiale tjenester</v>
      </c>
      <c r="B111" s="204"/>
      <c r="C111" s="204"/>
      <c r="D111" s="205"/>
      <c r="E111" s="205"/>
      <c r="F111" s="205"/>
      <c r="G111" s="205"/>
      <c r="H111" s="205"/>
      <c r="I111" s="205"/>
      <c r="J111" s="205"/>
      <c r="K111" s="205"/>
      <c r="L111" s="205"/>
      <c r="M111" s="205"/>
      <c r="N111" s="205"/>
      <c r="O111" s="205"/>
      <c r="P111" s="205"/>
      <c r="Q111" s="205"/>
      <c r="R111" s="205"/>
      <c r="S111" s="205"/>
    </row>
    <row r="112" spans="1:19" ht="16.5" customHeight="1" x14ac:dyDescent="0.35">
      <c r="A112" s="69" t="str">
        <f t="shared" ref="A112:A127" si="41">A94</f>
        <v>Bydelsfordelt Dok3 2021</v>
      </c>
      <c r="B112" s="69"/>
      <c r="C112" s="69"/>
      <c r="D112" s="69">
        <f>'Tabell 2.1 DOK32021'!D46</f>
        <v>153628.76853844768</v>
      </c>
      <c r="E112" s="69">
        <f>'Tabell 2.1 DOK32021'!E46</f>
        <v>129313.38878288116</v>
      </c>
      <c r="F112" s="69">
        <f>'Tabell 2.1 DOK32021'!F46</f>
        <v>79905.750281483473</v>
      </c>
      <c r="G112" s="69">
        <f>'Tabell 2.1 DOK32021'!G46</f>
        <v>65484.54036131157</v>
      </c>
      <c r="H112" s="69">
        <f>'Tabell 2.1 DOK32021'!H46</f>
        <v>80558.402158931553</v>
      </c>
      <c r="I112" s="69">
        <f>'Tabell 2.1 DOK32021'!I46</f>
        <v>29877.863302953185</v>
      </c>
      <c r="J112" s="69">
        <f>'Tabell 2.1 DOK32021'!J46</f>
        <v>42014.100426289377</v>
      </c>
      <c r="K112" s="69">
        <f>'Tabell 2.1 DOK32021'!K46</f>
        <v>51971.936496432194</v>
      </c>
      <c r="L112" s="69">
        <f>'Tabell 2.1 DOK32021'!L46</f>
        <v>75373.029738231387</v>
      </c>
      <c r="M112" s="69">
        <f>'Tabell 2.1 DOK32021'!M46</f>
        <v>72142.902358962296</v>
      </c>
      <c r="N112" s="69">
        <f>'Tabell 2.1 DOK32021'!N46</f>
        <v>104380.61121835024</v>
      </c>
      <c r="O112" s="69">
        <f>'Tabell 2.1 DOK32021'!O46</f>
        <v>128018.35458896407</v>
      </c>
      <c r="P112" s="69">
        <f>'Tabell 2.1 DOK32021'!P46</f>
        <v>66644.00921414177</v>
      </c>
      <c r="Q112" s="69">
        <f>'Tabell 2.1 DOK32021'!Q46</f>
        <v>50567.293644283222</v>
      </c>
      <c r="R112" s="69">
        <f>'Tabell 2.1 DOK32021'!R46</f>
        <v>114796.39242727816</v>
      </c>
      <c r="S112" s="69">
        <f>'Tabell 2.1 DOK32021'!S46</f>
        <v>1244677.3435389416</v>
      </c>
    </row>
    <row r="113" spans="1:19" ht="16.5" customHeight="1" x14ac:dyDescent="0.35">
      <c r="A113" s="63" t="str">
        <f t="shared" si="41"/>
        <v>Effekt av oppdaterte kriterieandeler</v>
      </c>
      <c r="B113" s="63"/>
      <c r="C113" s="63"/>
      <c r="D113" s="63">
        <f>($S$112-'Tabell 2.3 DOK32021'!$S$74+'Tabell 2.3 DOK32021'!$S$71+'Tabell 2.3 DOK32021'!$S$68+'Tabell 2.3 DOK32021'!$S$67)*('Tabell 4.1 DOK32021'!X99-'Tabell 4.1 DOK32021'!D99)/100</f>
        <v>-3210.9548451338883</v>
      </c>
      <c r="E113" s="63">
        <f>($S$112-'Tabell 2.3 DOK32021'!$S$74+'Tabell 2.3 DOK32021'!$S$71+'Tabell 2.3 DOK32021'!$S$68+'Tabell 2.3 DOK32021'!$S$67)*('Tabell 4.1 DOK32021'!Y99-'Tabell 4.1 DOK32021'!E99)/100</f>
        <v>1379.4269977598897</v>
      </c>
      <c r="F113" s="63">
        <f>($S$112-'Tabell 2.3 DOK32021'!$S$74+'Tabell 2.3 DOK32021'!$S$71+'Tabell 2.3 DOK32021'!$S$68+'Tabell 2.3 DOK32021'!$S$67)*('Tabell 4.1 DOK32021'!Z99-'Tabell 4.1 DOK32021'!F99)/100</f>
        <v>484.61595626688836</v>
      </c>
      <c r="G113" s="63">
        <f>($S$112-'Tabell 2.3 DOK32021'!$S$74+'Tabell 2.3 DOK32021'!$S$71+'Tabell 2.3 DOK32021'!$S$68+'Tabell 2.3 DOK32021'!$S$67)*('Tabell 4.1 DOK32021'!AA99-'Tabell 4.1 DOK32021'!G99)/100</f>
        <v>-1838.7231533341942</v>
      </c>
      <c r="H113" s="63">
        <f>($S$112-'Tabell 2.3 DOK32021'!$S$74+'Tabell 2.3 DOK32021'!$S$71+'Tabell 2.3 DOK32021'!$S$68+'Tabell 2.3 DOK32021'!$S$67)*('Tabell 4.1 DOK32021'!AB99-'Tabell 4.1 DOK32021'!H99)/100</f>
        <v>1151.2646920330722</v>
      </c>
      <c r="I113" s="63">
        <f>($S$112-'Tabell 2.3 DOK32021'!$S$74+'Tabell 2.3 DOK32021'!$S$71+'Tabell 2.3 DOK32021'!$S$68+'Tabell 2.3 DOK32021'!$S$67)*('Tabell 4.1 DOK32021'!AC99-'Tabell 4.1 DOK32021'!I99)/100</f>
        <v>423.39214262748578</v>
      </c>
      <c r="J113" s="63">
        <f>($S$112-'Tabell 2.3 DOK32021'!$S$74+'Tabell 2.3 DOK32021'!$S$71+'Tabell 2.3 DOK32021'!$S$68+'Tabell 2.3 DOK32021'!$S$67)*('Tabell 4.1 DOK32021'!AD99-'Tabell 4.1 DOK32021'!J99)/100</f>
        <v>1438.1520739892678</v>
      </c>
      <c r="K113" s="63">
        <f>($S$112-'Tabell 2.3 DOK32021'!$S$74+'Tabell 2.3 DOK32021'!$S$71+'Tabell 2.3 DOK32021'!$S$68+'Tabell 2.3 DOK32021'!$S$67)*('Tabell 4.1 DOK32021'!AE99-'Tabell 4.1 DOK32021'!K99)/100</f>
        <v>1908.2369521804223</v>
      </c>
      <c r="L113" s="63">
        <f>($S$112-'Tabell 2.3 DOK32021'!$S$74+'Tabell 2.3 DOK32021'!$S$71+'Tabell 2.3 DOK32021'!$S$68+'Tabell 2.3 DOK32021'!$S$67)*('Tabell 4.1 DOK32021'!AF99-'Tabell 4.1 DOK32021'!L99)/100</f>
        <v>3373.4616591384233</v>
      </c>
      <c r="M113" s="63">
        <f>($S$112-'Tabell 2.3 DOK32021'!$S$74+'Tabell 2.3 DOK32021'!$S$71+'Tabell 2.3 DOK32021'!$S$68+'Tabell 2.3 DOK32021'!$S$67)*('Tabell 4.1 DOK32021'!AG99-'Tabell 4.1 DOK32021'!M99)/100</f>
        <v>-942.39596438187402</v>
      </c>
      <c r="N113" s="63">
        <f>($S$112-'Tabell 2.3 DOK32021'!$S$74+'Tabell 2.3 DOK32021'!$S$71+'Tabell 2.3 DOK32021'!$S$68+'Tabell 2.3 DOK32021'!$S$67)*('Tabell 4.1 DOK32021'!AH99-'Tabell 4.1 DOK32021'!N99)/100</f>
        <v>-192.91025836250975</v>
      </c>
      <c r="O113" s="63">
        <f>($S$112-'Tabell 2.3 DOK32021'!$S$74+'Tabell 2.3 DOK32021'!$S$71+'Tabell 2.3 DOK32021'!$S$68+'Tabell 2.3 DOK32021'!$S$67)*('Tabell 4.1 DOK32021'!AI99-'Tabell 4.1 DOK32021'!O99)/100</f>
        <v>-4035.3381505526718</v>
      </c>
      <c r="P113" s="63">
        <f>($S$112-'Tabell 2.3 DOK32021'!$S$74+'Tabell 2.3 DOK32021'!$S$71+'Tabell 2.3 DOK32021'!$S$68+'Tabell 2.3 DOK32021'!$S$67)*('Tabell 4.1 DOK32021'!AJ99-'Tabell 4.1 DOK32021'!P99)/100</f>
        <v>1317.0274204357563</v>
      </c>
      <c r="Q113" s="63">
        <f>($S$112-'Tabell 2.3 DOK32021'!$S$74+'Tabell 2.3 DOK32021'!$S$71+'Tabell 2.3 DOK32021'!$S$68+'Tabell 2.3 DOK32021'!$S$67)*('Tabell 4.1 DOK32021'!AK99-'Tabell 4.1 DOK32021'!Q99)/100</f>
        <v>-43.016005607543086</v>
      </c>
      <c r="R113" s="63">
        <f>($S$112-'Tabell 2.3 DOK32021'!$S$74+'Tabell 2.3 DOK32021'!$S$71+'Tabell 2.3 DOK32021'!$S$68+'Tabell 2.3 DOK32021'!$S$67)*('Tabell 4.1 DOK32021'!AL99-'Tabell 4.1 DOK32021'!R99)/100</f>
        <v>-1212.2395170584857</v>
      </c>
      <c r="S113" s="63">
        <f>($S$112-'Tabell 2.3 DOK32021'!$S$74+'Tabell 2.3 DOK32021'!$S$71+'Tabell 2.3 DOK32021'!$S$68+'Tabell 2.3 DOK32021'!$S$67)*('Tabell 4.1 DOK32021'!AM99-'Tabell 4.1 DOK32021'!S99)/100</f>
        <v>-3.4841529655379349E-10</v>
      </c>
    </row>
    <row r="114" spans="1:19" ht="16.5" customHeight="1" x14ac:dyDescent="0.35">
      <c r="A114" s="63" t="str">
        <f t="shared" si="41"/>
        <v>Effekt av oppdaterte regnskapsandeler</v>
      </c>
      <c r="B114" s="63"/>
      <c r="C114" s="63"/>
      <c r="D114" s="63">
        <v>0</v>
      </c>
      <c r="E114" s="63">
        <v>0</v>
      </c>
      <c r="F114" s="63">
        <v>0</v>
      </c>
      <c r="G114" s="63">
        <v>0</v>
      </c>
      <c r="H114" s="63">
        <v>0</v>
      </c>
      <c r="I114" s="63">
        <v>0</v>
      </c>
      <c r="J114" s="63">
        <v>0</v>
      </c>
      <c r="K114" s="63">
        <v>0</v>
      </c>
      <c r="L114" s="63">
        <v>0</v>
      </c>
      <c r="M114" s="63">
        <v>0</v>
      </c>
      <c r="N114" s="63">
        <v>0</v>
      </c>
      <c r="O114" s="63">
        <v>0</v>
      </c>
      <c r="P114" s="63">
        <v>0</v>
      </c>
      <c r="Q114" s="63">
        <v>0</v>
      </c>
      <c r="R114" s="63">
        <v>0</v>
      </c>
      <c r="S114" s="63">
        <f>SUM(D114:R114)</f>
        <v>0</v>
      </c>
    </row>
    <row r="115" spans="1:19" ht="16.5" customHeight="1" x14ac:dyDescent="0.35">
      <c r="A115" s="70" t="str">
        <f t="shared" si="41"/>
        <v>Effekt av endringer i fordelingssystemet</v>
      </c>
      <c r="B115" s="70"/>
      <c r="C115" s="70"/>
      <c r="D115" s="70">
        <f>($S$112-'Tabell 2.3 DOK32021'!$S$74+'Tabell 2.3 DOK32021'!$S$71+'Tabell 2.3 DOK32021'!$S$68+'Tabell 2.3 DOK32021'!$S$67)*('Tabell 4.1'!D99-'Tabell 4.1 DOK32021'!X99)/100</f>
        <v>0</v>
      </c>
      <c r="E115" s="70">
        <f>($S$112-'Tabell 2.3 DOK32021'!$S$74+'Tabell 2.3 DOK32021'!$S$71+'Tabell 2.3 DOK32021'!$S$68+'Tabell 2.3 DOK32021'!$S$67)*('Tabell 4.1'!E99-'Tabell 4.1 DOK32021'!Y99)/100</f>
        <v>0</v>
      </c>
      <c r="F115" s="70">
        <f>($S$112-'Tabell 2.3 DOK32021'!$S$74+'Tabell 2.3 DOK32021'!$S$71+'Tabell 2.3 DOK32021'!$S$68+'Tabell 2.3 DOK32021'!$S$67)*('Tabell 4.1'!F99-'Tabell 4.1 DOK32021'!Z99)/100</f>
        <v>0</v>
      </c>
      <c r="G115" s="70">
        <f>($S$112-'Tabell 2.3 DOK32021'!$S$74+'Tabell 2.3 DOK32021'!$S$71+'Tabell 2.3 DOK32021'!$S$68+'Tabell 2.3 DOK32021'!$S$67)*('Tabell 4.1'!G99-'Tabell 4.1 DOK32021'!AA99)/100</f>
        <v>0</v>
      </c>
      <c r="H115" s="70">
        <f>($S$112-'Tabell 2.3 DOK32021'!$S$74+'Tabell 2.3 DOK32021'!$S$71+'Tabell 2.3 DOK32021'!$S$68+'Tabell 2.3 DOK32021'!$S$67)*('Tabell 4.1'!H99-'Tabell 4.1 DOK32021'!AB99)/100</f>
        <v>0</v>
      </c>
      <c r="I115" s="70">
        <f>($S$112-'Tabell 2.3 DOK32021'!$S$74+'Tabell 2.3 DOK32021'!$S$71+'Tabell 2.3 DOK32021'!$S$68+'Tabell 2.3 DOK32021'!$S$67)*('Tabell 4.1'!I99-'Tabell 4.1 DOK32021'!AC99)/100</f>
        <v>0</v>
      </c>
      <c r="J115" s="70">
        <f>($S$112-'Tabell 2.3 DOK32021'!$S$74+'Tabell 2.3 DOK32021'!$S$71+'Tabell 2.3 DOK32021'!$S$68+'Tabell 2.3 DOK32021'!$S$67)*('Tabell 4.1'!J99-'Tabell 4.1 DOK32021'!AD99)/100</f>
        <v>0</v>
      </c>
      <c r="K115" s="70">
        <f>($S$112-'Tabell 2.3 DOK32021'!$S$74+'Tabell 2.3 DOK32021'!$S$71+'Tabell 2.3 DOK32021'!$S$68+'Tabell 2.3 DOK32021'!$S$67)*('Tabell 4.1'!K99-'Tabell 4.1 DOK32021'!AE99)/100</f>
        <v>0</v>
      </c>
      <c r="L115" s="70">
        <f>($S$112-'Tabell 2.3 DOK32021'!$S$74+'Tabell 2.3 DOK32021'!$S$71+'Tabell 2.3 DOK32021'!$S$68+'Tabell 2.3 DOK32021'!$S$67)*('Tabell 4.1'!L99-'Tabell 4.1 DOK32021'!AF99)/100</f>
        <v>0</v>
      </c>
      <c r="M115" s="70">
        <f>($S$112-'Tabell 2.3 DOK32021'!$S$74+'Tabell 2.3 DOK32021'!$S$71+'Tabell 2.3 DOK32021'!$S$68+'Tabell 2.3 DOK32021'!$S$67)*('Tabell 4.1'!M99-'Tabell 4.1 DOK32021'!AG99)/100</f>
        <v>0</v>
      </c>
      <c r="N115" s="70">
        <f>($S$112-'Tabell 2.3 DOK32021'!$S$74+'Tabell 2.3 DOK32021'!$S$71+'Tabell 2.3 DOK32021'!$S$68+'Tabell 2.3 DOK32021'!$S$67)*('Tabell 4.1'!N99-'Tabell 4.1 DOK32021'!AH99)/100</f>
        <v>0</v>
      </c>
      <c r="O115" s="70">
        <f>($S$112-'Tabell 2.3 DOK32021'!$S$74+'Tabell 2.3 DOK32021'!$S$71+'Tabell 2.3 DOK32021'!$S$68+'Tabell 2.3 DOK32021'!$S$67)*('Tabell 4.1'!O99-'Tabell 4.1 DOK32021'!AI99)/100</f>
        <v>0</v>
      </c>
      <c r="P115" s="70">
        <f>($S$112-'Tabell 2.3 DOK32021'!$S$74+'Tabell 2.3 DOK32021'!$S$71+'Tabell 2.3 DOK32021'!$S$68+'Tabell 2.3 DOK32021'!$S$67)*('Tabell 4.1'!P99-'Tabell 4.1 DOK32021'!AJ99)/100</f>
        <v>0</v>
      </c>
      <c r="Q115" s="70">
        <f>($S$112-'Tabell 2.3 DOK32021'!$S$74+'Tabell 2.3 DOK32021'!$S$71+'Tabell 2.3 DOK32021'!$S$68+'Tabell 2.3 DOK32021'!$S$67)*('Tabell 4.1'!Q99-'Tabell 4.1 DOK32021'!AK99)/100</f>
        <v>0</v>
      </c>
      <c r="R115" s="70">
        <f>($S$112-'Tabell 2.3 DOK32021'!$S$74+'Tabell 2.3 DOK32021'!$S$71+'Tabell 2.3 DOK32021'!$S$68+'Tabell 2.3 DOK32021'!$S$67)*('Tabell 4.1'!R99-'Tabell 4.1 DOK32021'!AL99)/100</f>
        <v>0</v>
      </c>
      <c r="S115" s="70">
        <f>($S$112-'Tabell 2.3 DOK32021'!$S$74+'Tabell 2.3 DOK32021'!$S$71+'Tabell 2.3 DOK32021'!$S$68+'Tabell 2.3 DOK32021'!$S$67)*('Tabell 4.1'!S99-'Tabell 4.1 DOK32021'!AM99)/100</f>
        <v>0</v>
      </c>
    </row>
    <row r="116" spans="1:19" ht="16.5" customHeight="1" x14ac:dyDescent="0.35">
      <c r="A116" s="61" t="str">
        <f t="shared" si="41"/>
        <v>Reelle endringer</v>
      </c>
      <c r="B116" s="61"/>
      <c r="C116" s="61"/>
      <c r="D116" s="61">
        <f t="shared" ref="D116:S116" si="42">SUM(D117:D122)</f>
        <v>5987.3389799442321</v>
      </c>
      <c r="E116" s="61">
        <f t="shared" si="42"/>
        <v>5082.9212267234079</v>
      </c>
      <c r="F116" s="61">
        <f t="shared" si="42"/>
        <v>3139.4788860989675</v>
      </c>
      <c r="G116" s="61">
        <f t="shared" si="42"/>
        <v>2535.414136149639</v>
      </c>
      <c r="H116" s="61">
        <f t="shared" si="42"/>
        <v>3260.7090450311989</v>
      </c>
      <c r="I116" s="61">
        <f t="shared" si="42"/>
        <v>1180.5114253530389</v>
      </c>
      <c r="J116" s="61">
        <f t="shared" si="42"/>
        <v>1692.4860835636462</v>
      </c>
      <c r="K116" s="61">
        <f t="shared" si="42"/>
        <v>2143.3065931504661</v>
      </c>
      <c r="L116" s="61">
        <f t="shared" si="42"/>
        <v>3141.7324086501776</v>
      </c>
      <c r="M116" s="61">
        <f t="shared" si="42"/>
        <v>2838.7480164420381</v>
      </c>
      <c r="N116" s="61">
        <f t="shared" si="42"/>
        <v>4098.9983436032062</v>
      </c>
      <c r="O116" s="61">
        <f t="shared" si="42"/>
        <v>4925.9359985625588</v>
      </c>
      <c r="P116" s="61">
        <f t="shared" si="42"/>
        <v>2676.5562959939807</v>
      </c>
      <c r="Q116" s="61">
        <f t="shared" si="42"/>
        <v>2008.5615529851693</v>
      </c>
      <c r="R116" s="61">
        <f t="shared" si="42"/>
        <v>4508.4035830356406</v>
      </c>
      <c r="S116" s="61">
        <f t="shared" si="42"/>
        <v>49221.102575287368</v>
      </c>
    </row>
    <row r="117" spans="1:19" ht="16.5" customHeight="1" x14ac:dyDescent="0.35">
      <c r="A117" s="63" t="str">
        <f t="shared" si="41"/>
        <v xml:space="preserve"> - herav justering for demografiske forhold</v>
      </c>
      <c r="B117" s="63"/>
      <c r="C117" s="63"/>
      <c r="D117" s="63">
        <f>$S117*'Tabell 3.1'!D$83/100</f>
        <v>0</v>
      </c>
      <c r="E117" s="63">
        <f>$S117*'Tabell 3.1'!E$83/100</f>
        <v>0</v>
      </c>
      <c r="F117" s="63">
        <f>$S117*'Tabell 3.1'!F$83/100</f>
        <v>0</v>
      </c>
      <c r="G117" s="63">
        <f>$S117*'Tabell 3.1'!G$83/100</f>
        <v>0</v>
      </c>
      <c r="H117" s="63">
        <f>$S117*'Tabell 3.1'!H$83/100</f>
        <v>0</v>
      </c>
      <c r="I117" s="63">
        <f>$S117*'Tabell 3.1'!I$83/100</f>
        <v>0</v>
      </c>
      <c r="J117" s="63">
        <f>$S117*'Tabell 3.1'!J$83/100</f>
        <v>0</v>
      </c>
      <c r="K117" s="63">
        <f>$S117*'Tabell 3.1'!K$83/100</f>
        <v>0</v>
      </c>
      <c r="L117" s="63">
        <f>$S117*'Tabell 3.1'!L$83/100</f>
        <v>0</v>
      </c>
      <c r="M117" s="63">
        <f>$S117*'Tabell 3.1'!M$83/100</f>
        <v>0</v>
      </c>
      <c r="N117" s="63">
        <f>$S117*'Tabell 3.1'!N$83/100</f>
        <v>0</v>
      </c>
      <c r="O117" s="63">
        <f>$S117*'Tabell 3.1'!O$83/100</f>
        <v>0</v>
      </c>
      <c r="P117" s="63">
        <f>$S117*'Tabell 3.1'!P$83/100</f>
        <v>0</v>
      </c>
      <c r="Q117" s="63">
        <f>$S117*'Tabell 3.1'!Q$83/100</f>
        <v>0</v>
      </c>
      <c r="R117" s="63">
        <f>$S117*'Tabell 3.1'!R$83/100</f>
        <v>0</v>
      </c>
      <c r="S117" s="63">
        <v>0</v>
      </c>
    </row>
    <row r="118" spans="1:19" ht="16.5" customHeight="1" x14ac:dyDescent="0.35">
      <c r="A118" s="63" t="str">
        <f t="shared" si="41"/>
        <v xml:space="preserve"> - herav justering for andre aktivitetsnøytrale forhold</v>
      </c>
      <c r="B118" s="63"/>
      <c r="C118" s="63"/>
      <c r="D118" s="63">
        <f>$S118*'Tabell 3.1'!D$83/100</f>
        <v>5917.0056183795514</v>
      </c>
      <c r="E118" s="63">
        <f>$S118*'Tabell 3.1'!E$83/100</f>
        <v>5023.2120741864574</v>
      </c>
      <c r="F118" s="63">
        <f>$S118*'Tabell 3.1'!F$83/100</f>
        <v>3102.5993801347449</v>
      </c>
      <c r="G118" s="63">
        <f>$S118*'Tabell 3.1'!G$83/100</f>
        <v>2505.6305879404354</v>
      </c>
      <c r="H118" s="63">
        <f>$S118*'Tabell 3.1'!H$83/100</f>
        <v>3222.4054465562153</v>
      </c>
      <c r="I118" s="63">
        <f>$S118*'Tabell 3.1'!I$83/100</f>
        <v>1166.6439397824518</v>
      </c>
      <c r="J118" s="63">
        <f>$S118*'Tabell 3.1'!J$83/100</f>
        <v>1672.6044239386922</v>
      </c>
      <c r="K118" s="63">
        <f>$S118*'Tabell 3.1'!K$83/100</f>
        <v>2118.1291381800752</v>
      </c>
      <c r="L118" s="63">
        <f>$S118*'Tabell 3.1'!L$83/100</f>
        <v>3104.8264305224579</v>
      </c>
      <c r="M118" s="63">
        <f>$S118*'Tabell 3.1'!M$83/100</f>
        <v>2805.4012005526702</v>
      </c>
      <c r="N118" s="63">
        <f>$S118*'Tabell 3.1'!N$83/100</f>
        <v>4050.8473480575431</v>
      </c>
      <c r="O118" s="63">
        <f>$S118*'Tabell 3.1'!O$83/100</f>
        <v>4868.0709538754445</v>
      </c>
      <c r="P118" s="63">
        <f>$S118*'Tabell 3.1'!P$83/100</f>
        <v>2645.1147486981035</v>
      </c>
      <c r="Q118" s="63">
        <f>$S118*'Tabell 3.1'!Q$83/100</f>
        <v>1984.9669500398159</v>
      </c>
      <c r="R118" s="63">
        <f>$S118*'Tabell 3.1'!R$83/100</f>
        <v>4455.4432979495105</v>
      </c>
      <c r="S118" s="63">
        <v>48642.901538794169</v>
      </c>
    </row>
    <row r="119" spans="1:19" ht="16.5" customHeight="1" x14ac:dyDescent="0.35">
      <c r="A119" s="63" t="str">
        <f t="shared" si="41"/>
        <v xml:space="preserve"> - herav justering for engangstiltak</v>
      </c>
      <c r="B119" s="63"/>
      <c r="C119" s="63"/>
      <c r="D119" s="63">
        <f>$S119*'Tabell 3.1'!D$83/100</f>
        <v>364.92512357597923</v>
      </c>
      <c r="E119" s="63">
        <f>$S119*'Tabell 3.1'!E$83/100</f>
        <v>309.80134296760411</v>
      </c>
      <c r="F119" s="63">
        <f>$S119*'Tabell 3.1'!F$83/100</f>
        <v>191.34956686292634</v>
      </c>
      <c r="G119" s="63">
        <f>$S119*'Tabell 3.1'!G$83/100</f>
        <v>154.53214191645949</v>
      </c>
      <c r="H119" s="63">
        <f>$S119*'Tabell 3.1'!H$83/100</f>
        <v>198.73848051516313</v>
      </c>
      <c r="I119" s="63">
        <f>$S119*'Tabell 3.1'!I$83/100</f>
        <v>71.951542951360636</v>
      </c>
      <c r="J119" s="63">
        <f>$S119*'Tabell 3.1'!J$83/100</f>
        <v>103.15612582884719</v>
      </c>
      <c r="K119" s="63">
        <f>$S119*'Tabell 3.1'!K$83/100</f>
        <v>130.63339590201898</v>
      </c>
      <c r="L119" s="63">
        <f>$S119*'Tabell 3.1'!L$83/100</f>
        <v>191.48691786280054</v>
      </c>
      <c r="M119" s="63">
        <f>$S119*'Tabell 3.1'!M$83/100</f>
        <v>173.02018044597597</v>
      </c>
      <c r="N119" s="63">
        <f>$S119*'Tabell 3.1'!N$83/100</f>
        <v>249.83176701497985</v>
      </c>
      <c r="O119" s="63">
        <f>$S119*'Tabell 3.1'!O$83/100</f>
        <v>300.23317687944734</v>
      </c>
      <c r="P119" s="63">
        <f>$S119*'Tabell 3.1'!P$83/100</f>
        <v>163.13468142449591</v>
      </c>
      <c r="Q119" s="63">
        <f>$S119*'Tabell 3.1'!Q$83/100</f>
        <v>122.42075743302928</v>
      </c>
      <c r="R119" s="63">
        <f>$S119*'Tabell 3.1'!R$83/100</f>
        <v>274.78479841891181</v>
      </c>
      <c r="S119" s="63">
        <v>3000</v>
      </c>
    </row>
    <row r="120" spans="1:19" ht="16.5" customHeight="1" x14ac:dyDescent="0.35">
      <c r="A120" s="63" t="str">
        <f t="shared" si="41"/>
        <v xml:space="preserve"> - herav justering for oppgaveendringer mellom sektorer</v>
      </c>
      <c r="B120" s="63"/>
      <c r="C120" s="63"/>
      <c r="D120" s="63">
        <f>$S120*'Tabell 3.1'!D$83/100</f>
        <v>0</v>
      </c>
      <c r="E120" s="63">
        <f>$S120*'Tabell 3.1'!E$83/100</f>
        <v>0</v>
      </c>
      <c r="F120" s="63">
        <f>$S120*'Tabell 3.1'!F$83/100</f>
        <v>0</v>
      </c>
      <c r="G120" s="63">
        <f>$S120*'Tabell 3.1'!G$83/100</f>
        <v>0</v>
      </c>
      <c r="H120" s="63">
        <f>$S120*'Tabell 3.1'!H$83/100</f>
        <v>0</v>
      </c>
      <c r="I120" s="63">
        <f>$S120*'Tabell 3.1'!I$83/100</f>
        <v>0</v>
      </c>
      <c r="J120" s="63">
        <f>$S120*'Tabell 3.1'!J$83/100</f>
        <v>0</v>
      </c>
      <c r="K120" s="63">
        <f>$S120*'Tabell 3.1'!K$83/100</f>
        <v>0</v>
      </c>
      <c r="L120" s="63">
        <f>$S120*'Tabell 3.1'!L$83/100</f>
        <v>0</v>
      </c>
      <c r="M120" s="63">
        <f>$S120*'Tabell 3.1'!M$83/100</f>
        <v>0</v>
      </c>
      <c r="N120" s="63">
        <f>$S120*'Tabell 3.1'!N$83/100</f>
        <v>0</v>
      </c>
      <c r="O120" s="63">
        <f>$S120*'Tabell 3.1'!O$83/100</f>
        <v>0</v>
      </c>
      <c r="P120" s="63">
        <f>$S120*'Tabell 3.1'!P$83/100</f>
        <v>0</v>
      </c>
      <c r="Q120" s="63">
        <f>$S120*'Tabell 3.1'!Q$83/100</f>
        <v>0</v>
      </c>
      <c r="R120" s="63">
        <f>$S120*'Tabell 3.1'!R$83/100</f>
        <v>0</v>
      </c>
      <c r="S120" s="63">
        <v>0</v>
      </c>
    </row>
    <row r="121" spans="1:19" ht="16.5" customHeight="1" x14ac:dyDescent="0.35">
      <c r="A121" s="63" t="str">
        <f t="shared" si="41"/>
        <v xml:space="preserve"> - herav uspesifiserte rammeendringer</v>
      </c>
      <c r="B121" s="63"/>
      <c r="C121" s="63"/>
      <c r="D121" s="63">
        <f>$S121*'Tabell 3.1'!D$83/100</f>
        <v>-279.87311536040158</v>
      </c>
      <c r="E121" s="63">
        <f>$S121*'Tabell 3.1'!E$83/100</f>
        <v>-237.59686959762632</v>
      </c>
      <c r="F121" s="63">
        <f>$S121*'Tabell 3.1'!F$83/100</f>
        <v>-146.75229503523212</v>
      </c>
      <c r="G121" s="63">
        <f>$S121*'Tabell 3.1'!G$83/100</f>
        <v>-118.51579731662534</v>
      </c>
      <c r="H121" s="63">
        <f>$S121*'Tabell 3.1'!H$83/100</f>
        <v>-152.41909665940139</v>
      </c>
      <c r="I121" s="63">
        <f>$S121*'Tabell 3.1'!I$83/100</f>
        <v>-55.18201181506857</v>
      </c>
      <c r="J121" s="63">
        <f>$S121*'Tabell 3.1'!J$83/100</f>
        <v>-79.113835795462961</v>
      </c>
      <c r="K121" s="63">
        <f>$S121*'Tabell 3.1'!K$83/100</f>
        <v>-100.18706063024632</v>
      </c>
      <c r="L121" s="63">
        <f>$S121*'Tabell 3.1'!L$83/100</f>
        <v>-146.85763404794787</v>
      </c>
      <c r="M121" s="63">
        <f>$S121*'Tabell 3.1'!M$83/100</f>
        <v>-132.69488394528713</v>
      </c>
      <c r="N121" s="63">
        <f>$S121*'Tabell 3.1'!N$83/100</f>
        <v>-191.60422353304617</v>
      </c>
      <c r="O121" s="63">
        <f>$S121*'Tabell 3.1'!O$83/100</f>
        <v>-230.25872739152896</v>
      </c>
      <c r="P121" s="63">
        <f>$S121*'Tabell 3.1'!P$83/100</f>
        <v>-125.11336864449753</v>
      </c>
      <c r="Q121" s="63">
        <f>$S121*'Tabell 3.1'!Q$83/100</f>
        <v>-93.888517271210475</v>
      </c>
      <c r="R121" s="63">
        <f>$S121*'Tabell 3.1'!R$83/100</f>
        <v>-210.74152646321926</v>
      </c>
      <c r="S121" s="63">
        <v>-2300.798963506802</v>
      </c>
    </row>
    <row r="122" spans="1:19" ht="16.5" customHeight="1" x14ac:dyDescent="0.35">
      <c r="A122" s="70" t="str">
        <f t="shared" si="41"/>
        <v xml:space="preserve"> - herav spesifiserte rammeendringer</v>
      </c>
      <c r="B122" s="70"/>
      <c r="C122" s="70"/>
      <c r="D122" s="70">
        <f>$S122*'Tabell 3.1'!D$83/100</f>
        <v>-14.718646650897831</v>
      </c>
      <c r="E122" s="70">
        <f>$S122*'Tabell 3.1'!E$83/100</f>
        <v>-12.495320833026701</v>
      </c>
      <c r="F122" s="70">
        <f>$S122*'Tabell 3.1'!F$83/100</f>
        <v>-7.7177658634713611</v>
      </c>
      <c r="G122" s="70">
        <f>$S122*'Tabell 3.1'!G$83/100</f>
        <v>-6.2327963906305328</v>
      </c>
      <c r="H122" s="70">
        <f>$S122*'Tabell 3.1'!H$83/100</f>
        <v>-8.0157853807782473</v>
      </c>
      <c r="I122" s="70">
        <f>$S122*'Tabell 3.1'!I$83/100</f>
        <v>-2.9020455657048791</v>
      </c>
      <c r="J122" s="70">
        <f>$S122*'Tabell 3.1'!J$83/100</f>
        <v>-4.16063040843017</v>
      </c>
      <c r="K122" s="70">
        <f>$S122*'Tabell 3.1'!K$83/100</f>
        <v>-5.2688803013814312</v>
      </c>
      <c r="L122" s="70">
        <f>$S122*'Tabell 3.1'!L$83/100</f>
        <v>-7.7233056871329548</v>
      </c>
      <c r="M122" s="70">
        <f>$S122*'Tabell 3.1'!M$83/100</f>
        <v>-6.9784806113210314</v>
      </c>
      <c r="N122" s="70">
        <f>$S122*'Tabell 3.1'!N$83/100</f>
        <v>-10.076547936270854</v>
      </c>
      <c r="O122" s="70">
        <f>$S122*'Tabell 3.1'!O$83/100</f>
        <v>-12.109404800804377</v>
      </c>
      <c r="P122" s="70">
        <f>$S122*'Tabell 3.1'!P$83/100</f>
        <v>-6.5797654841213351</v>
      </c>
      <c r="Q122" s="70">
        <f>$S122*'Tabell 3.1'!Q$83/100</f>
        <v>-4.9376372164655145</v>
      </c>
      <c r="R122" s="70">
        <f>$S122*'Tabell 3.1'!R$83/100</f>
        <v>-11.082986869562776</v>
      </c>
      <c r="S122" s="70">
        <v>-121</v>
      </c>
    </row>
    <row r="123" spans="1:19" ht="16.5" customHeight="1" x14ac:dyDescent="0.35">
      <c r="A123" s="70" t="str">
        <f t="shared" si="41"/>
        <v>Vridningseffekter knyttet til endringer i særskilte tildelinger</v>
      </c>
      <c r="B123" s="70"/>
      <c r="C123" s="70"/>
      <c r="D123" s="70">
        <f>'Tabell 2.1'!D43+'Tabell 2.1'!D44-SUM(D112:D116)</f>
        <v>-398.84317227540305</v>
      </c>
      <c r="E123" s="70">
        <f>'Tabell 2.1'!E43+'Tabell 2.1'!E44-SUM(E112:E116)</f>
        <v>2667.2956531432865</v>
      </c>
      <c r="F123" s="70">
        <f>'Tabell 2.1'!F43+'Tabell 2.1'!F44-SUM(F112:F116)</f>
        <v>-157.65138263566769</v>
      </c>
      <c r="G123" s="70">
        <f>'Tabell 2.1'!G43+'Tabell 2.1'!G44-SUM(G112:G116)</f>
        <v>-172.58291456697043</v>
      </c>
      <c r="H123" s="70">
        <f>'Tabell 2.1'!H43+'Tabell 2.1'!H44-SUM(H112:H116)</f>
        <v>-161.45048153838434</v>
      </c>
      <c r="I123" s="70">
        <f>'Tabell 2.1'!I43+'Tabell 2.1'!I44-SUM(I112:I116)</f>
        <v>-120.731473310203</v>
      </c>
      <c r="J123" s="70">
        <f>'Tabell 2.1'!J43+'Tabell 2.1'!J44-SUM(J112:J116)</f>
        <v>-89.096050608954101</v>
      </c>
      <c r="K123" s="70">
        <f>'Tabell 2.1'!K43+'Tabell 2.1'!K44-SUM(K112:K116)</f>
        <v>-80.969619489966135</v>
      </c>
      <c r="L123" s="70">
        <f>'Tabell 2.1'!L43+'Tabell 2.1'!L44-SUM(L112:L116)</f>
        <v>-286.81565622794733</v>
      </c>
      <c r="M123" s="70">
        <f>'Tabell 2.1'!M43+'Tabell 2.1'!M44-SUM(M112:M116)</f>
        <v>-196.643477028294</v>
      </c>
      <c r="N123" s="70">
        <f>'Tabell 2.1'!N43+'Tabell 2.1'!N44-SUM(N112:N116)</f>
        <v>-312.80978916566528</v>
      </c>
      <c r="O123" s="70">
        <f>'Tabell 2.1'!O43+'Tabell 2.1'!O44-SUM(O112:O116)</f>
        <v>-257.08646447525825</v>
      </c>
      <c r="P123" s="70">
        <f>'Tabell 2.1'!P43+'Tabell 2.1'!P44-SUM(P112:P116)</f>
        <v>-75.039265865445486</v>
      </c>
      <c r="Q123" s="70">
        <f>'Tabell 2.1'!Q43+'Tabell 2.1'!Q44-SUM(Q112:Q116)</f>
        <v>-80.475684540833754</v>
      </c>
      <c r="R123" s="70">
        <f>'Tabell 2.1'!R43+'Tabell 2.1'!R44-SUM(R112:R116)</f>
        <v>-277.10022141404625</v>
      </c>
      <c r="S123" s="70">
        <f>SUM(D123:R123)</f>
        <v>2.4738255888223648E-10</v>
      </c>
    </row>
    <row r="124" spans="1:19" ht="16.5" customHeight="1" x14ac:dyDescent="0.35">
      <c r="A124" s="61" t="str">
        <f t="shared" si="41"/>
        <v>Kompensasjon for forventet lønns- og prisutvikling</v>
      </c>
      <c r="B124" s="61"/>
      <c r="C124" s="61"/>
      <c r="D124" s="61">
        <f>SUM(D125:D126)</f>
        <v>4863.1366059841703</v>
      </c>
      <c r="E124" s="61">
        <f t="shared" ref="E124:S124" si="43">SUM(E125:E126)</f>
        <v>4128.535291857288</v>
      </c>
      <c r="F124" s="61">
        <f t="shared" si="43"/>
        <v>2550.0000494116857</v>
      </c>
      <c r="G124" s="61">
        <f t="shared" si="43"/>
        <v>2059.3564750786654</v>
      </c>
      <c r="H124" s="61">
        <f t="shared" si="43"/>
        <v>2648.4676367033771</v>
      </c>
      <c r="I124" s="61">
        <f t="shared" si="43"/>
        <v>958.85473423961503</v>
      </c>
      <c r="J124" s="61">
        <f t="shared" si="43"/>
        <v>1374.6993540315329</v>
      </c>
      <c r="K124" s="61">
        <f t="shared" si="43"/>
        <v>1740.8723284102985</v>
      </c>
      <c r="L124" s="61">
        <f t="shared" si="43"/>
        <v>2551.8304431889392</v>
      </c>
      <c r="M124" s="61">
        <f t="shared" si="43"/>
        <v>2305.7353926623368</v>
      </c>
      <c r="N124" s="61">
        <f t="shared" si="43"/>
        <v>3329.356991380987</v>
      </c>
      <c r="O124" s="61">
        <f t="shared" si="43"/>
        <v>4001.0261242245379</v>
      </c>
      <c r="P124" s="61">
        <f t="shared" si="43"/>
        <v>2173.9973207842277</v>
      </c>
      <c r="Q124" s="61">
        <f t="shared" si="43"/>
        <v>1631.4274582438247</v>
      </c>
      <c r="R124" s="61">
        <f t="shared" si="43"/>
        <v>3661.8909623545374</v>
      </c>
      <c r="S124" s="61">
        <f t="shared" si="43"/>
        <v>39979.187168556025</v>
      </c>
    </row>
    <row r="125" spans="1:19" ht="16.5" customHeight="1" x14ac:dyDescent="0.35">
      <c r="A125" s="63" t="str">
        <f t="shared" si="41"/>
        <v xml:space="preserve"> - herav generell lønns- og priskompensasjon</v>
      </c>
      <c r="B125" s="63"/>
      <c r="C125" s="63"/>
      <c r="D125" s="63">
        <f>$S125*'Tabell 3.1'!D$83/100</f>
        <v>4863.1366059841703</v>
      </c>
      <c r="E125" s="63">
        <f>$S125*'Tabell 3.1'!E$83/100</f>
        <v>4128.535291857288</v>
      </c>
      <c r="F125" s="63">
        <f>$S125*'Tabell 3.1'!F$83/100</f>
        <v>2550.0000494116857</v>
      </c>
      <c r="G125" s="63">
        <f>$S125*'Tabell 3.1'!G$83/100</f>
        <v>2059.3564750786654</v>
      </c>
      <c r="H125" s="63">
        <f>$S125*'Tabell 3.1'!H$83/100</f>
        <v>2648.4676367033771</v>
      </c>
      <c r="I125" s="63">
        <f>$S125*'Tabell 3.1'!I$83/100</f>
        <v>958.85473423961503</v>
      </c>
      <c r="J125" s="63">
        <f>$S125*'Tabell 3.1'!J$83/100</f>
        <v>1374.6993540315329</v>
      </c>
      <c r="K125" s="63">
        <f>$S125*'Tabell 3.1'!K$83/100</f>
        <v>1740.8723284102985</v>
      </c>
      <c r="L125" s="63">
        <f>$S125*'Tabell 3.1'!L$83/100</f>
        <v>2551.8304431889392</v>
      </c>
      <c r="M125" s="63">
        <f>$S125*'Tabell 3.1'!M$83/100</f>
        <v>2305.7353926623368</v>
      </c>
      <c r="N125" s="63">
        <f>$S125*'Tabell 3.1'!N$83/100</f>
        <v>3329.356991380987</v>
      </c>
      <c r="O125" s="63">
        <f>$S125*'Tabell 3.1'!O$83/100</f>
        <v>4001.0261242245379</v>
      </c>
      <c r="P125" s="63">
        <f>$S125*'Tabell 3.1'!P$83/100</f>
        <v>2173.9973207842277</v>
      </c>
      <c r="Q125" s="63">
        <f>$S125*'Tabell 3.1'!Q$83/100</f>
        <v>1631.4274582438247</v>
      </c>
      <c r="R125" s="63">
        <f>$S125*'Tabell 3.1'!R$83/100</f>
        <v>3661.8909623545374</v>
      </c>
      <c r="S125" s="63">
        <v>39979.187168556025</v>
      </c>
    </row>
    <row r="126" spans="1:19" ht="16.5" customHeight="1" x14ac:dyDescent="0.35">
      <c r="A126" s="70" t="str">
        <f t="shared" si="41"/>
        <v xml:space="preserve"> - herav kompensasjon for endring i løpende pensjonsutgifter</v>
      </c>
      <c r="B126" s="70"/>
      <c r="C126" s="70"/>
      <c r="D126" s="70">
        <f>$S126*'Tabell 3.1'!D$83/100</f>
        <v>0</v>
      </c>
      <c r="E126" s="70">
        <f>$S126*'Tabell 3.1'!E$83/100</f>
        <v>0</v>
      </c>
      <c r="F126" s="70">
        <f>$S126*'Tabell 3.1'!F$83/100</f>
        <v>0</v>
      </c>
      <c r="G126" s="70">
        <f>$S126*'Tabell 3.1'!G$83/100</f>
        <v>0</v>
      </c>
      <c r="H126" s="70">
        <f>$S126*'Tabell 3.1'!H$83/100</f>
        <v>0</v>
      </c>
      <c r="I126" s="70">
        <f>$S126*'Tabell 3.1'!I$83/100</f>
        <v>0</v>
      </c>
      <c r="J126" s="70">
        <f>$S126*'Tabell 3.1'!J$83/100</f>
        <v>0</v>
      </c>
      <c r="K126" s="70">
        <f>$S126*'Tabell 3.1'!K$83/100</f>
        <v>0</v>
      </c>
      <c r="L126" s="70">
        <f>$S126*'Tabell 3.1'!L$83/100</f>
        <v>0</v>
      </c>
      <c r="M126" s="70">
        <f>$S126*'Tabell 3.1'!M$83/100</f>
        <v>0</v>
      </c>
      <c r="N126" s="70">
        <f>$S126*'Tabell 3.1'!N$83/100</f>
        <v>0</v>
      </c>
      <c r="O126" s="70">
        <f>$S126*'Tabell 3.1'!O$83/100</f>
        <v>0</v>
      </c>
      <c r="P126" s="70">
        <f>$S126*'Tabell 3.1'!P$83/100</f>
        <v>0</v>
      </c>
      <c r="Q126" s="70">
        <f>$S126*'Tabell 3.1'!Q$83/100</f>
        <v>0</v>
      </c>
      <c r="R126" s="70">
        <f>$S126*'Tabell 3.1'!R$83/100</f>
        <v>0</v>
      </c>
      <c r="S126" s="70">
        <v>0</v>
      </c>
    </row>
    <row r="127" spans="1:19" ht="16.5" customHeight="1" thickBot="1" x14ac:dyDescent="0.4">
      <c r="A127" s="207" t="str">
        <f t="shared" si="41"/>
        <v>Bydelsfordelt budsjett 2022</v>
      </c>
      <c r="B127" s="207"/>
      <c r="C127" s="207"/>
      <c r="D127" s="208">
        <f t="shared" ref="D127:S127" si="44">D116+D124+SUM(D112:D115)+D123</f>
        <v>160869.44610696679</v>
      </c>
      <c r="E127" s="208">
        <f t="shared" si="44"/>
        <v>142571.56795236503</v>
      </c>
      <c r="F127" s="208">
        <f t="shared" si="44"/>
        <v>85922.193790625344</v>
      </c>
      <c r="G127" s="208">
        <f t="shared" si="44"/>
        <v>68068.004904638714</v>
      </c>
      <c r="H127" s="208">
        <f t="shared" si="44"/>
        <v>87457.39305116082</v>
      </c>
      <c r="I127" s="208">
        <f t="shared" si="44"/>
        <v>32319.890131863121</v>
      </c>
      <c r="J127" s="208">
        <f t="shared" si="44"/>
        <v>46430.341887264869</v>
      </c>
      <c r="K127" s="208">
        <f t="shared" si="44"/>
        <v>57683.382750683413</v>
      </c>
      <c r="L127" s="208">
        <f t="shared" si="44"/>
        <v>84153.238592980983</v>
      </c>
      <c r="M127" s="208">
        <f t="shared" si="44"/>
        <v>76148.346326656509</v>
      </c>
      <c r="N127" s="208">
        <f t="shared" si="44"/>
        <v>111303.24650580627</v>
      </c>
      <c r="O127" s="208">
        <f t="shared" si="44"/>
        <v>132652.89209672323</v>
      </c>
      <c r="P127" s="208">
        <f t="shared" si="44"/>
        <v>72736.550985490292</v>
      </c>
      <c r="Q127" s="208">
        <f t="shared" si="44"/>
        <v>54083.790965363842</v>
      </c>
      <c r="R127" s="208">
        <f t="shared" si="44"/>
        <v>121477.34723419581</v>
      </c>
      <c r="S127" s="208">
        <f t="shared" si="44"/>
        <v>1333877.6332827851</v>
      </c>
    </row>
    <row r="128" spans="1:19" ht="16.5" customHeight="1" thickBot="1" x14ac:dyDescent="0.4">
      <c r="A128" s="63"/>
      <c r="B128" s="63"/>
      <c r="C128" s="63"/>
      <c r="D128" s="71"/>
      <c r="E128" s="63"/>
      <c r="F128" s="63"/>
      <c r="G128" s="63"/>
      <c r="H128" s="63"/>
      <c r="I128" s="63"/>
      <c r="J128" s="63"/>
      <c r="K128" s="63"/>
      <c r="L128" s="63"/>
      <c r="M128" s="63"/>
      <c r="N128" s="63"/>
      <c r="O128" s="63"/>
      <c r="P128" s="63"/>
      <c r="Q128" s="63"/>
      <c r="R128" s="63"/>
      <c r="S128" s="63"/>
    </row>
    <row r="129" spans="1:19" ht="16.5" customHeight="1" x14ac:dyDescent="0.35">
      <c r="A129" s="204" t="str">
        <f>'Tabell 2.1'!A48</f>
        <v>FO4B Kvalifiseringsprogram (KVP)</v>
      </c>
      <c r="B129" s="204"/>
      <c r="C129" s="204"/>
      <c r="D129" s="205"/>
      <c r="E129" s="205"/>
      <c r="F129" s="205"/>
      <c r="G129" s="205"/>
      <c r="H129" s="205"/>
      <c r="I129" s="205"/>
      <c r="J129" s="205"/>
      <c r="K129" s="205"/>
      <c r="L129" s="205"/>
      <c r="M129" s="205"/>
      <c r="N129" s="205"/>
      <c r="O129" s="205"/>
      <c r="P129" s="205"/>
      <c r="Q129" s="205"/>
      <c r="R129" s="205"/>
      <c r="S129" s="205"/>
    </row>
    <row r="130" spans="1:19" ht="16.5" customHeight="1" x14ac:dyDescent="0.35">
      <c r="A130" s="69" t="str">
        <f t="shared" ref="A130:A145" si="45">A112</f>
        <v>Bydelsfordelt Dok3 2021</v>
      </c>
      <c r="B130" s="69"/>
      <c r="C130" s="69"/>
      <c r="D130" s="69">
        <f>'Tabell 2.1 DOK32021'!D52</f>
        <v>66391.748038049234</v>
      </c>
      <c r="E130" s="69">
        <f>'Tabell 2.1 DOK32021'!E52</f>
        <v>56171.61585653128</v>
      </c>
      <c r="F130" s="69">
        <f>'Tabell 2.1 DOK32021'!F52</f>
        <v>36507.686772219313</v>
      </c>
      <c r="G130" s="69">
        <f>'Tabell 2.1 DOK32021'!G52</f>
        <v>30335.0617315741</v>
      </c>
      <c r="H130" s="69">
        <f>'Tabell 2.1 DOK32021'!H52</f>
        <v>30885.26224735309</v>
      </c>
      <c r="I130" s="69">
        <f>'Tabell 2.1 DOK32021'!I52</f>
        <v>7550.5974549687589</v>
      </c>
      <c r="J130" s="69">
        <f>'Tabell 2.1 DOK32021'!J52</f>
        <v>10455.391548046711</v>
      </c>
      <c r="K130" s="69">
        <f>'Tabell 2.1 DOK32021'!K52</f>
        <v>14446.662961453281</v>
      </c>
      <c r="L130" s="69">
        <f>'Tabell 2.1 DOK32021'!L52</f>
        <v>28069.977805698443</v>
      </c>
      <c r="M130" s="69">
        <f>'Tabell 2.1 DOK32021'!M52</f>
        <v>26395.010056593947</v>
      </c>
      <c r="N130" s="69">
        <f>'Tabell 2.1 DOK32021'!N52</f>
        <v>38127.864674258301</v>
      </c>
      <c r="O130" s="69">
        <f>'Tabell 2.1 DOK32021'!O52</f>
        <v>46247.809862690607</v>
      </c>
      <c r="P130" s="69">
        <f>'Tabell 2.1 DOK32021'!P52</f>
        <v>21580.022562417344</v>
      </c>
      <c r="Q130" s="69">
        <f>'Tabell 2.1 DOK32021'!Q52</f>
        <v>14475.796759001856</v>
      </c>
      <c r="R130" s="69">
        <f>'Tabell 2.1 DOK32021'!R52</f>
        <v>43378.013359417499</v>
      </c>
      <c r="S130" s="69">
        <f>'Tabell 2.1 DOK32021'!S52</f>
        <v>471018.52169027389</v>
      </c>
    </row>
    <row r="131" spans="1:19" s="28" customFormat="1" ht="16.5" customHeight="1" x14ac:dyDescent="0.35">
      <c r="A131" s="63" t="str">
        <f t="shared" si="45"/>
        <v>Effekt av oppdaterte kriterieandeler</v>
      </c>
      <c r="B131" s="63"/>
      <c r="C131" s="63"/>
      <c r="D131" s="63">
        <f>($S$130-'Tabell 2.3 DOK32021'!$S$78)*('Tabell 4.1 DOK32021'!X114-'Tabell 4.1 DOK32021'!D114)/100</f>
        <v>-3031.5124278072308</v>
      </c>
      <c r="E131" s="63">
        <f>($S$130-'Tabell 2.3 DOK32021'!$S$78)*('Tabell 4.1 DOK32021'!Y114-'Tabell 4.1 DOK32021'!E114)/100</f>
        <v>-807.71137379540562</v>
      </c>
      <c r="F131" s="63">
        <f>($S$130-'Tabell 2.3 DOK32021'!$S$78)*('Tabell 4.1 DOK32021'!Z114-'Tabell 4.1 DOK32021'!F114)/100</f>
        <v>-462.41135099027872</v>
      </c>
      <c r="G131" s="63">
        <f>($S$130-'Tabell 2.3 DOK32021'!$S$78)*('Tabell 4.1 DOK32021'!AA114-'Tabell 4.1 DOK32021'!G114)/100</f>
        <v>-457.97124232562351</v>
      </c>
      <c r="H131" s="63">
        <f>($S$130-'Tabell 2.3 DOK32021'!$S$78)*('Tabell 4.1 DOK32021'!AB114-'Tabell 4.1 DOK32021'!H114)/100</f>
        <v>1897.2519682981845</v>
      </c>
      <c r="I131" s="63">
        <f>($S$130-'Tabell 2.3 DOK32021'!$S$78)*('Tabell 4.1 DOK32021'!AC114-'Tabell 4.1 DOK32021'!I114)/100</f>
        <v>377.78911950236392</v>
      </c>
      <c r="J131" s="63">
        <f>($S$130-'Tabell 2.3 DOK32021'!$S$78)*('Tabell 4.1 DOK32021'!AD114-'Tabell 4.1 DOK32021'!J114)/100</f>
        <v>437.93318537653363</v>
      </c>
      <c r="K131" s="63">
        <f>($S$130-'Tabell 2.3 DOK32021'!$S$78)*('Tabell 4.1 DOK32021'!AE114-'Tabell 4.1 DOK32021'!K114)/100</f>
        <v>1143.7307558111152</v>
      </c>
      <c r="L131" s="63">
        <f>($S$130-'Tabell 2.3 DOK32021'!$S$78)*('Tabell 4.1 DOK32021'!AF114-'Tabell 4.1 DOK32021'!L114)/100</f>
        <v>1172.3363343449284</v>
      </c>
      <c r="M131" s="63">
        <f>($S$130-'Tabell 2.3 DOK32021'!$S$78)*('Tabell 4.1 DOK32021'!AG114-'Tabell 4.1 DOK32021'!M114)/100</f>
        <v>271.24248187856665</v>
      </c>
      <c r="N131" s="63">
        <f>($S$130-'Tabell 2.3 DOK32021'!$S$78)*('Tabell 4.1 DOK32021'!AH114-'Tabell 4.1 DOK32021'!N114)/100</f>
        <v>439.56836301995537</v>
      </c>
      <c r="O131" s="63">
        <f>($S$130-'Tabell 2.3 DOK32021'!$S$78)*('Tabell 4.1 DOK32021'!AI114-'Tabell 4.1 DOK32021'!O114)/100</f>
        <v>-1487.2457537597279</v>
      </c>
      <c r="P131" s="63">
        <f>($S$130-'Tabell 2.3 DOK32021'!$S$78)*('Tabell 4.1 DOK32021'!AJ114-'Tabell 4.1 DOK32021'!P114)/100</f>
        <v>374.31598521856381</v>
      </c>
      <c r="Q131" s="63">
        <f>($S$130-'Tabell 2.3 DOK32021'!$S$78)*('Tabell 4.1 DOK32021'!AK114-'Tabell 4.1 DOK32021'!Q114)/100</f>
        <v>313.20400949712644</v>
      </c>
      <c r="R131" s="63">
        <f>($S$130-'Tabell 2.3 DOK32021'!$S$78)*('Tabell 4.1 DOK32021'!AL114-'Tabell 4.1 DOK32021'!R114)/100</f>
        <v>-180.52005426903349</v>
      </c>
      <c r="S131" s="63">
        <f>($S$130-'Tabell 2.3 DOK32021'!$S$78)*('Tabell 4.1 DOK32021'!AM114-'Tabell 4.1 DOK32021'!S114)/100</f>
        <v>0</v>
      </c>
    </row>
    <row r="132" spans="1:19" ht="16.5" customHeight="1" x14ac:dyDescent="0.35">
      <c r="A132" s="63" t="str">
        <f t="shared" si="45"/>
        <v>Effekt av oppdaterte regnskapsandeler</v>
      </c>
      <c r="B132" s="63"/>
      <c r="C132" s="63"/>
      <c r="D132" s="63">
        <v>0</v>
      </c>
      <c r="E132" s="63">
        <v>0</v>
      </c>
      <c r="F132" s="63">
        <v>0</v>
      </c>
      <c r="G132" s="63">
        <v>0</v>
      </c>
      <c r="H132" s="63">
        <v>0</v>
      </c>
      <c r="I132" s="63">
        <v>0</v>
      </c>
      <c r="J132" s="63">
        <v>0</v>
      </c>
      <c r="K132" s="63">
        <v>0</v>
      </c>
      <c r="L132" s="63">
        <v>0</v>
      </c>
      <c r="M132" s="63">
        <v>0</v>
      </c>
      <c r="N132" s="63">
        <v>0</v>
      </c>
      <c r="O132" s="63">
        <v>0</v>
      </c>
      <c r="P132" s="63">
        <v>0</v>
      </c>
      <c r="Q132" s="63">
        <v>0</v>
      </c>
      <c r="R132" s="63">
        <v>0</v>
      </c>
      <c r="S132" s="63">
        <f>SUM(D132:R132)</f>
        <v>0</v>
      </c>
    </row>
    <row r="133" spans="1:19" ht="16.5" customHeight="1" x14ac:dyDescent="0.35">
      <c r="A133" s="70" t="str">
        <f t="shared" si="45"/>
        <v>Effekt av endringer i fordelingssystemet</v>
      </c>
      <c r="B133" s="70"/>
      <c r="C133" s="70"/>
      <c r="D133" s="70">
        <f>($S$130-'Tabell 2.3 DOK32021'!$S$78)*('Tabell 4.1'!D114-'Tabell 4.1 DOK32021'!X114)</f>
        <v>0</v>
      </c>
      <c r="E133" s="70">
        <f>($S$130-'Tabell 2.3 DOK32021'!$S$78)*('Tabell 4.1'!E114-'Tabell 4.1 DOK32021'!Y114)</f>
        <v>0</v>
      </c>
      <c r="F133" s="70">
        <f>($S$130-'Tabell 2.3 DOK32021'!$S$78)*('Tabell 4.1'!F114-'Tabell 4.1 DOK32021'!Z114)</f>
        <v>0</v>
      </c>
      <c r="G133" s="70">
        <f>($S$130-'Tabell 2.3 DOK32021'!$S$78)*('Tabell 4.1'!G114-'Tabell 4.1 DOK32021'!AA114)</f>
        <v>0</v>
      </c>
      <c r="H133" s="70">
        <f>($S$130-'Tabell 2.3 DOK32021'!$S$78)*('Tabell 4.1'!H114-'Tabell 4.1 DOK32021'!AB114)</f>
        <v>0</v>
      </c>
      <c r="I133" s="70">
        <f>($S$130-'Tabell 2.3 DOK32021'!$S$78)*('Tabell 4.1'!I114-'Tabell 4.1 DOK32021'!AC114)</f>
        <v>0</v>
      </c>
      <c r="J133" s="70">
        <f>($S$130-'Tabell 2.3 DOK32021'!$S$78)*('Tabell 4.1'!J114-'Tabell 4.1 DOK32021'!AD114)</f>
        <v>0</v>
      </c>
      <c r="K133" s="70">
        <f>($S$130-'Tabell 2.3 DOK32021'!$S$78)*('Tabell 4.1'!K114-'Tabell 4.1 DOK32021'!AE114)</f>
        <v>0</v>
      </c>
      <c r="L133" s="70">
        <f>($S$130-'Tabell 2.3 DOK32021'!$S$78)*('Tabell 4.1'!L114-'Tabell 4.1 DOK32021'!AF114)</f>
        <v>0</v>
      </c>
      <c r="M133" s="70">
        <f>($S$130-'Tabell 2.3 DOK32021'!$S$78)*('Tabell 4.1'!M114-'Tabell 4.1 DOK32021'!AG114)</f>
        <v>0</v>
      </c>
      <c r="N133" s="70">
        <f>($S$130-'Tabell 2.3 DOK32021'!$S$78)*('Tabell 4.1'!N114-'Tabell 4.1 DOK32021'!AH114)</f>
        <v>0</v>
      </c>
      <c r="O133" s="70">
        <f>($S$130-'Tabell 2.3 DOK32021'!$S$78)*('Tabell 4.1'!O114-'Tabell 4.1 DOK32021'!AI114)</f>
        <v>0</v>
      </c>
      <c r="P133" s="70">
        <f>($S$130-'Tabell 2.3 DOK32021'!$S$78)*('Tabell 4.1'!P114-'Tabell 4.1 DOK32021'!AJ114)</f>
        <v>0</v>
      </c>
      <c r="Q133" s="70">
        <f>($S$130-'Tabell 2.3 DOK32021'!$S$78)*('Tabell 4.1'!Q114-'Tabell 4.1 DOK32021'!AK114)</f>
        <v>0</v>
      </c>
      <c r="R133" s="70">
        <f>($S$130-'Tabell 2.3 DOK32021'!$S$78)*('Tabell 4.1'!R114-'Tabell 4.1 DOK32021'!AL114)</f>
        <v>0</v>
      </c>
      <c r="S133" s="70">
        <f>($S$130-'Tabell 2.3 DOK32021'!$S$78)*('Tabell 4.1'!S114-'Tabell 4.1 DOK32021'!AM114)</f>
        <v>0</v>
      </c>
    </row>
    <row r="134" spans="1:19" ht="16.5" customHeight="1" x14ac:dyDescent="0.35">
      <c r="A134" s="61" t="str">
        <f t="shared" si="45"/>
        <v>Reelle endringer</v>
      </c>
      <c r="B134" s="61"/>
      <c r="C134" s="61"/>
      <c r="D134" s="61">
        <f>SUM(D135:D140)</f>
        <v>-405.3945372377172</v>
      </c>
      <c r="E134" s="61">
        <f t="shared" ref="E134:S134" si="46">SUM(E135:E140)</f>
        <v>-354.23202299178058</v>
      </c>
      <c r="F134" s="61">
        <f t="shared" si="46"/>
        <v>-230.62663211803351</v>
      </c>
      <c r="G134" s="61">
        <f t="shared" si="46"/>
        <v>-191.1610516634571</v>
      </c>
      <c r="H134" s="61">
        <f t="shared" si="46"/>
        <v>-209.75067488219003</v>
      </c>
      <c r="I134" s="61">
        <f t="shared" si="46"/>
        <v>-50.727788106266068</v>
      </c>
      <c r="J134" s="61">
        <f t="shared" si="46"/>
        <v>-69.698199458280513</v>
      </c>
      <c r="K134" s="61">
        <f t="shared" si="46"/>
        <v>-99.751214393252056</v>
      </c>
      <c r="L134" s="61">
        <f t="shared" si="46"/>
        <v>-187.099594791383</v>
      </c>
      <c r="M134" s="61">
        <f t="shared" si="46"/>
        <v>-170.61731231868558</v>
      </c>
      <c r="N134" s="61">
        <f t="shared" si="46"/>
        <v>-246.76402349215232</v>
      </c>
      <c r="O134" s="61">
        <f t="shared" si="46"/>
        <v>-286.38921554935013</v>
      </c>
      <c r="P134" s="61">
        <f t="shared" si="46"/>
        <v>-140.46931533885189</v>
      </c>
      <c r="Q134" s="61">
        <f t="shared" si="46"/>
        <v>-94.623703100383565</v>
      </c>
      <c r="R134" s="61">
        <f t="shared" si="46"/>
        <v>-276.38830000561558</v>
      </c>
      <c r="S134" s="61">
        <f t="shared" si="46"/>
        <v>-3013.6935854473991</v>
      </c>
    </row>
    <row r="135" spans="1:19" ht="16.5" customHeight="1" x14ac:dyDescent="0.35">
      <c r="A135" s="63" t="str">
        <f t="shared" si="45"/>
        <v xml:space="preserve"> - herav justering for demografiske forhold</v>
      </c>
      <c r="B135" s="63"/>
      <c r="C135" s="63"/>
      <c r="D135" s="63">
        <f>$S135*'Tabell 3.1'!D$95/100</f>
        <v>0</v>
      </c>
      <c r="E135" s="63">
        <f>$S135*'Tabell 3.1'!E$95/100</f>
        <v>0</v>
      </c>
      <c r="F135" s="63">
        <f>$S135*'Tabell 3.1'!F$95/100</f>
        <v>0</v>
      </c>
      <c r="G135" s="63">
        <f>$S135*'Tabell 3.1'!G$95/100</f>
        <v>0</v>
      </c>
      <c r="H135" s="63">
        <f>$S135*'Tabell 3.1'!H$95/100</f>
        <v>0</v>
      </c>
      <c r="I135" s="63">
        <f>$S135*'Tabell 3.1'!I$95/100</f>
        <v>0</v>
      </c>
      <c r="J135" s="63">
        <f>$S135*'Tabell 3.1'!J$95/100</f>
        <v>0</v>
      </c>
      <c r="K135" s="63">
        <f>$S135*'Tabell 3.1'!K$95/100</f>
        <v>0</v>
      </c>
      <c r="L135" s="63">
        <f>$S135*'Tabell 3.1'!L$95/100</f>
        <v>0</v>
      </c>
      <c r="M135" s="63">
        <f>$S135*'Tabell 3.1'!M$95/100</f>
        <v>0</v>
      </c>
      <c r="N135" s="63">
        <f>$S135*'Tabell 3.1'!N$95/100</f>
        <v>0</v>
      </c>
      <c r="O135" s="63">
        <f>$S135*'Tabell 3.1'!O$95/100</f>
        <v>0</v>
      </c>
      <c r="P135" s="63">
        <f>$S135*'Tabell 3.1'!P$95/100</f>
        <v>0</v>
      </c>
      <c r="Q135" s="63">
        <f>$S135*'Tabell 3.1'!Q$95/100</f>
        <v>0</v>
      </c>
      <c r="R135" s="63">
        <f>$S135*'Tabell 3.1'!R$95/100</f>
        <v>0</v>
      </c>
      <c r="S135" s="63">
        <v>0</v>
      </c>
    </row>
    <row r="136" spans="1:19" ht="16.5" customHeight="1" x14ac:dyDescent="0.35">
      <c r="A136" s="63" t="str">
        <f t="shared" si="45"/>
        <v xml:space="preserve"> - herav justering for andre aktivitetsnøytrale forhold</v>
      </c>
      <c r="B136" s="63"/>
      <c r="C136" s="63"/>
      <c r="D136" s="63">
        <f>$S136*'Tabell 3.1'!D$95/100</f>
        <v>-281.59544424540286</v>
      </c>
      <c r="E136" s="63">
        <f>$S136*'Tabell 3.1'!E$95/100</f>
        <v>-246.05690190103934</v>
      </c>
      <c r="F136" s="63">
        <f>$S136*'Tabell 3.1'!F$95/100</f>
        <v>-160.1980366302196</v>
      </c>
      <c r="G136" s="63">
        <f>$S136*'Tabell 3.1'!G$95/100</f>
        <v>-132.78442682621662</v>
      </c>
      <c r="H136" s="63">
        <f>$S136*'Tabell 3.1'!H$95/100</f>
        <v>-145.69716424074221</v>
      </c>
      <c r="I136" s="63">
        <f>$S136*'Tabell 3.1'!I$95/100</f>
        <v>-35.236572561396699</v>
      </c>
      <c r="J136" s="63">
        <f>$S136*'Tabell 3.1'!J$95/100</f>
        <v>-48.413813302201461</v>
      </c>
      <c r="K136" s="63">
        <f>$S136*'Tabell 3.1'!K$95/100</f>
        <v>-69.289260093347011</v>
      </c>
      <c r="L136" s="63">
        <f>$S136*'Tabell 3.1'!L$95/100</f>
        <v>-129.96325474045511</v>
      </c>
      <c r="M136" s="63">
        <f>$S136*'Tabell 3.1'!M$95/100</f>
        <v>-118.5143198665354</v>
      </c>
      <c r="N136" s="63">
        <f>$S136*'Tabell 3.1'!N$95/100</f>
        <v>-171.40740300185439</v>
      </c>
      <c r="O136" s="63">
        <f>$S136*'Tabell 3.1'!O$95/100</f>
        <v>-198.9318823317596</v>
      </c>
      <c r="P136" s="63">
        <f>$S136*'Tabell 3.1'!P$95/100</f>
        <v>-97.572896579257119</v>
      </c>
      <c r="Q136" s="63">
        <f>$S136*'Tabell 3.1'!Q$95/100</f>
        <v>-65.727584521132897</v>
      </c>
      <c r="R136" s="63">
        <f>$S136*'Tabell 3.1'!R$95/100</f>
        <v>-191.98503920311796</v>
      </c>
      <c r="S136" s="63">
        <v>-2093.3740000446783</v>
      </c>
    </row>
    <row r="137" spans="1:19" ht="16.5" customHeight="1" x14ac:dyDescent="0.35">
      <c r="A137" s="63" t="str">
        <f t="shared" si="45"/>
        <v xml:space="preserve"> - herav justering for engangstiltak</v>
      </c>
      <c r="B137" s="63"/>
      <c r="C137" s="63"/>
      <c r="D137" s="63">
        <f>$S137*'Tabell 3.1'!D$95/100</f>
        <v>0</v>
      </c>
      <c r="E137" s="63">
        <f>$S137*'Tabell 3.1'!E$95/100</f>
        <v>0</v>
      </c>
      <c r="F137" s="63">
        <f>$S137*'Tabell 3.1'!F$95/100</f>
        <v>0</v>
      </c>
      <c r="G137" s="63">
        <f>$S137*'Tabell 3.1'!G$95/100</f>
        <v>0</v>
      </c>
      <c r="H137" s="63">
        <f>$S137*'Tabell 3.1'!H$95/100</f>
        <v>0</v>
      </c>
      <c r="I137" s="63">
        <f>$S137*'Tabell 3.1'!I$95/100</f>
        <v>0</v>
      </c>
      <c r="J137" s="63">
        <f>$S137*'Tabell 3.1'!J$95/100</f>
        <v>0</v>
      </c>
      <c r="K137" s="63">
        <f>$S137*'Tabell 3.1'!K$95/100</f>
        <v>0</v>
      </c>
      <c r="L137" s="63">
        <f>$S137*'Tabell 3.1'!L$95/100</f>
        <v>0</v>
      </c>
      <c r="M137" s="63">
        <f>$S137*'Tabell 3.1'!M$95/100</f>
        <v>0</v>
      </c>
      <c r="N137" s="63">
        <f>$S137*'Tabell 3.1'!N$95/100</f>
        <v>0</v>
      </c>
      <c r="O137" s="63">
        <f>$S137*'Tabell 3.1'!O$95/100</f>
        <v>0</v>
      </c>
      <c r="P137" s="63">
        <f>$S137*'Tabell 3.1'!P$95/100</f>
        <v>0</v>
      </c>
      <c r="Q137" s="63">
        <f>$S137*'Tabell 3.1'!Q$95/100</f>
        <v>0</v>
      </c>
      <c r="R137" s="63">
        <f>$S137*'Tabell 3.1'!R$95/100</f>
        <v>0</v>
      </c>
      <c r="S137" s="63">
        <v>0</v>
      </c>
    </row>
    <row r="138" spans="1:19" ht="16.5" customHeight="1" x14ac:dyDescent="0.35">
      <c r="A138" s="63" t="str">
        <f t="shared" si="45"/>
        <v xml:space="preserve"> - herav justering for oppgaveendringer mellom sektorer</v>
      </c>
      <c r="B138" s="63"/>
      <c r="C138" s="63"/>
      <c r="D138" s="63">
        <f>$S138*'Tabell 3.1'!D$95/100</f>
        <v>0</v>
      </c>
      <c r="E138" s="63">
        <f>$S138*'Tabell 3.1'!E$95/100</f>
        <v>0</v>
      </c>
      <c r="F138" s="63">
        <f>$S138*'Tabell 3.1'!F$95/100</f>
        <v>0</v>
      </c>
      <c r="G138" s="63">
        <f>$S138*'Tabell 3.1'!G$95/100</f>
        <v>0</v>
      </c>
      <c r="H138" s="63">
        <f>$S138*'Tabell 3.1'!H$95/100</f>
        <v>0</v>
      </c>
      <c r="I138" s="63">
        <f>$S138*'Tabell 3.1'!I$95/100</f>
        <v>0</v>
      </c>
      <c r="J138" s="63">
        <f>$S138*'Tabell 3.1'!J$95/100</f>
        <v>0</v>
      </c>
      <c r="K138" s="63">
        <f>$S138*'Tabell 3.1'!K$95/100</f>
        <v>0</v>
      </c>
      <c r="L138" s="63">
        <f>$S138*'Tabell 3.1'!L$95/100</f>
        <v>0</v>
      </c>
      <c r="M138" s="63">
        <f>$S138*'Tabell 3.1'!M$95/100</f>
        <v>0</v>
      </c>
      <c r="N138" s="63">
        <f>$S138*'Tabell 3.1'!N$95/100</f>
        <v>0</v>
      </c>
      <c r="O138" s="63">
        <f>$S138*'Tabell 3.1'!O$95/100</f>
        <v>0</v>
      </c>
      <c r="P138" s="63">
        <f>$S138*'Tabell 3.1'!P$95/100</f>
        <v>0</v>
      </c>
      <c r="Q138" s="63">
        <f>$S138*'Tabell 3.1'!Q$95/100</f>
        <v>0</v>
      </c>
      <c r="R138" s="63">
        <f>$S138*'Tabell 3.1'!R$95/100</f>
        <v>0</v>
      </c>
      <c r="S138" s="63">
        <v>0</v>
      </c>
    </row>
    <row r="139" spans="1:19" ht="16.5" customHeight="1" x14ac:dyDescent="0.35">
      <c r="A139" s="63" t="str">
        <f t="shared" si="45"/>
        <v xml:space="preserve"> - herav uspesifiserte rammeendringer</v>
      </c>
      <c r="B139" s="63"/>
      <c r="C139" s="63"/>
      <c r="D139" s="63">
        <f>$S139*'Tabell 3.1'!D$95/100</f>
        <v>-123.79909299231434</v>
      </c>
      <c r="E139" s="63">
        <f>$S139*'Tabell 3.1'!E$95/100</f>
        <v>-108.17512109074127</v>
      </c>
      <c r="F139" s="63">
        <f>$S139*'Tabell 3.1'!F$95/100</f>
        <v>-70.428595487813894</v>
      </c>
      <c r="G139" s="63">
        <f>$S139*'Tabell 3.1'!G$95/100</f>
        <v>-58.37662483724047</v>
      </c>
      <c r="H139" s="63">
        <f>$S139*'Tabell 3.1'!H$95/100</f>
        <v>-64.053510641447829</v>
      </c>
      <c r="I139" s="63">
        <f>$S139*'Tabell 3.1'!I$95/100</f>
        <v>-15.491215544869371</v>
      </c>
      <c r="J139" s="63">
        <f>$S139*'Tabell 3.1'!J$95/100</f>
        <v>-21.284386156079048</v>
      </c>
      <c r="K139" s="63">
        <f>$S139*'Tabell 3.1'!K$95/100</f>
        <v>-30.461954299905042</v>
      </c>
      <c r="L139" s="63">
        <f>$S139*'Tabell 3.1'!L$95/100</f>
        <v>-57.136340050927878</v>
      </c>
      <c r="M139" s="63">
        <f>$S139*'Tabell 3.1'!M$95/100</f>
        <v>-52.102992452150183</v>
      </c>
      <c r="N139" s="63">
        <f>$S139*'Tabell 3.1'!N$95/100</f>
        <v>-75.356620490297928</v>
      </c>
      <c r="O139" s="63">
        <f>$S139*'Tabell 3.1'!O$95/100</f>
        <v>-87.457333217590545</v>
      </c>
      <c r="P139" s="63">
        <f>$S139*'Tabell 3.1'!P$95/100</f>
        <v>-42.896418759594759</v>
      </c>
      <c r="Q139" s="63">
        <f>$S139*'Tabell 3.1'!Q$95/100</f>
        <v>-28.896118579250668</v>
      </c>
      <c r="R139" s="63">
        <f>$S139*'Tabell 3.1'!R$95/100</f>
        <v>-84.403260802497613</v>
      </c>
      <c r="S139" s="63">
        <v>-920.3195854027208</v>
      </c>
    </row>
    <row r="140" spans="1:19" ht="16.5" customHeight="1" x14ac:dyDescent="0.35">
      <c r="A140" s="70" t="str">
        <f t="shared" si="45"/>
        <v xml:space="preserve"> - herav spesifiserte rammeendringer</v>
      </c>
      <c r="B140" s="70"/>
      <c r="C140" s="70"/>
      <c r="D140" s="70">
        <f>$S140*'Tabell 3.1'!D$95/100</f>
        <v>0</v>
      </c>
      <c r="E140" s="70">
        <f>$S140*'Tabell 3.1'!E$95/100</f>
        <v>0</v>
      </c>
      <c r="F140" s="70">
        <f>$S140*'Tabell 3.1'!F$95/100</f>
        <v>0</v>
      </c>
      <c r="G140" s="70">
        <f>$S140*'Tabell 3.1'!G$95/100</f>
        <v>0</v>
      </c>
      <c r="H140" s="70">
        <f>$S140*'Tabell 3.1'!H$95/100</f>
        <v>0</v>
      </c>
      <c r="I140" s="70">
        <f>$S140*'Tabell 3.1'!I$95/100</f>
        <v>0</v>
      </c>
      <c r="J140" s="70">
        <f>$S140*'Tabell 3.1'!J$95/100</f>
        <v>0</v>
      </c>
      <c r="K140" s="70">
        <f>$S140*'Tabell 3.1'!K$95/100</f>
        <v>0</v>
      </c>
      <c r="L140" s="70">
        <f>$S140*'Tabell 3.1'!L$95/100</f>
        <v>0</v>
      </c>
      <c r="M140" s="70">
        <f>$S140*'Tabell 3.1'!M$95/100</f>
        <v>0</v>
      </c>
      <c r="N140" s="70">
        <f>$S140*'Tabell 3.1'!N$95/100</f>
        <v>0</v>
      </c>
      <c r="O140" s="70">
        <f>$S140*'Tabell 3.1'!O$95/100</f>
        <v>0</v>
      </c>
      <c r="P140" s="70">
        <f>$S140*'Tabell 3.1'!P$95/100</f>
        <v>0</v>
      </c>
      <c r="Q140" s="70">
        <f>$S140*'Tabell 3.1'!Q$95/100</f>
        <v>0</v>
      </c>
      <c r="R140" s="70">
        <f>$S140*'Tabell 3.1'!R$95/100</f>
        <v>0</v>
      </c>
      <c r="S140" s="70">
        <v>0</v>
      </c>
    </row>
    <row r="141" spans="1:19" ht="16.5" customHeight="1" x14ac:dyDescent="0.35">
      <c r="A141" s="70" t="str">
        <f t="shared" si="45"/>
        <v>Vridningseffekter knyttet til endringer i særskilte tildelinger</v>
      </c>
      <c r="B141" s="70"/>
      <c r="C141" s="70"/>
      <c r="D141" s="70">
        <f>'Tabell 2.1'!D49+'Tabell 2.1'!D50-SUM(D130:D134)</f>
        <v>-5.4849687006571912</v>
      </c>
      <c r="E141" s="70">
        <f>'Tabell 2.1'!E49+'Tabell 2.1'!E50-SUM(E130:E134)</f>
        <v>-25.470114864176139</v>
      </c>
      <c r="F141" s="70">
        <f>'Tabell 2.1'!F49+'Tabell 2.1'!F50-SUM(F130:F134)</f>
        <v>-0.41045934704743559</v>
      </c>
      <c r="G141" s="70">
        <f>'Tabell 2.1'!G49+'Tabell 2.1'!G50-SUM(G130:G134)</f>
        <v>-4.7631114853393228</v>
      </c>
      <c r="H141" s="70">
        <f>'Tabell 2.1'!H49+'Tabell 2.1'!H50-SUM(H130:H134)</f>
        <v>20.059968138961267</v>
      </c>
      <c r="I141" s="70">
        <f>'Tabell 2.1'!I49+'Tabell 2.1'!I50-SUM(I130:I134)</f>
        <v>11.672819144730965</v>
      </c>
      <c r="J141" s="70">
        <f>'Tabell 2.1'!J49+'Tabell 2.1'!J50-SUM(J130:J134)</f>
        <v>-2.1033018897942384</v>
      </c>
      <c r="K141" s="70">
        <f>'Tabell 2.1'!K49+'Tabell 2.1'!K50-SUM(K130:K134)</f>
        <v>14.788067055769716</v>
      </c>
      <c r="L141" s="70">
        <f>'Tabell 2.1'!L49+'Tabell 2.1'!L50-SUM(L130:L134)</f>
        <v>-29.155731233091501</v>
      </c>
      <c r="M141" s="70">
        <f>'Tabell 2.1'!M49+'Tabell 2.1'!M50-SUM(M130:M134)</f>
        <v>-4.7082867170174723</v>
      </c>
      <c r="N141" s="70">
        <f>'Tabell 2.1'!N49+'Tabell 2.1'!N50-SUM(N130:N134)</f>
        <v>-29.663136210350785</v>
      </c>
      <c r="O141" s="70">
        <f>'Tabell 2.1'!O49+'Tabell 2.1'!O50-SUM(O130:O134)</f>
        <v>18.32539947895566</v>
      </c>
      <c r="P141" s="70">
        <f>'Tabell 2.1'!P49+'Tabell 2.1'!P50-SUM(P130:P134)</f>
        <v>23.339320539529581</v>
      </c>
      <c r="Q141" s="70">
        <f>'Tabell 2.1'!Q49+'Tabell 2.1'!Q50-SUM(Q130:Q134)</f>
        <v>12.409235787736179</v>
      </c>
      <c r="R141" s="70">
        <f>'Tabell 2.1'!R49+'Tabell 2.1'!R50-SUM(R130:R134)</f>
        <v>1.164300301905314</v>
      </c>
      <c r="S141" s="70">
        <f>SUM(D141:R141)</f>
        <v>1.1459633242338896E-10</v>
      </c>
    </row>
    <row r="142" spans="1:19" ht="16.5" customHeight="1" x14ac:dyDescent="0.35">
      <c r="A142" s="61" t="str">
        <f t="shared" si="45"/>
        <v>Kompensasjon for forventet lønns- og prisutvikling</v>
      </c>
      <c r="B142" s="61"/>
      <c r="C142" s="61"/>
      <c r="D142" s="61">
        <f>SUM(D143:D144)</f>
        <v>2147.867428442848</v>
      </c>
      <c r="E142" s="61">
        <f t="shared" ref="E142:S142" si="47">SUM(E143:E144)</f>
        <v>1876.7974267233812</v>
      </c>
      <c r="F142" s="61">
        <f t="shared" si="47"/>
        <v>1221.9094875650146</v>
      </c>
      <c r="G142" s="61">
        <f t="shared" si="47"/>
        <v>1012.8123562110485</v>
      </c>
      <c r="H142" s="61">
        <f t="shared" si="47"/>
        <v>1111.3041772666643</v>
      </c>
      <c r="I142" s="61">
        <f t="shared" si="47"/>
        <v>268.76672915429276</v>
      </c>
      <c r="J142" s="61">
        <f t="shared" si="47"/>
        <v>369.2760476191873</v>
      </c>
      <c r="K142" s="61">
        <f t="shared" si="47"/>
        <v>528.50338290881098</v>
      </c>
      <c r="L142" s="61">
        <f t="shared" si="47"/>
        <v>991.29388438606168</v>
      </c>
      <c r="M142" s="61">
        <f t="shared" si="47"/>
        <v>903.96720773491063</v>
      </c>
      <c r="N142" s="61">
        <f t="shared" si="47"/>
        <v>1307.4088570155207</v>
      </c>
      <c r="O142" s="61">
        <f t="shared" si="47"/>
        <v>1517.3516449607375</v>
      </c>
      <c r="P142" s="61">
        <f t="shared" si="47"/>
        <v>744.23663714804684</v>
      </c>
      <c r="Q142" s="61">
        <f t="shared" si="47"/>
        <v>501.33672553358565</v>
      </c>
      <c r="R142" s="61">
        <f t="shared" si="47"/>
        <v>1464.3646439583056</v>
      </c>
      <c r="S142" s="61">
        <f t="shared" si="47"/>
        <v>15967.196636628416</v>
      </c>
    </row>
    <row r="143" spans="1:19" ht="16.5" customHeight="1" x14ac:dyDescent="0.35">
      <c r="A143" s="63" t="str">
        <f t="shared" si="45"/>
        <v xml:space="preserve"> - herav generell lønns- og priskompensasjon</v>
      </c>
      <c r="B143" s="63"/>
      <c r="C143" s="63"/>
      <c r="D143" s="63">
        <f>$S143*'Tabell 3.1'!D$95/100</f>
        <v>2147.867428442848</v>
      </c>
      <c r="E143" s="63">
        <f>$S143*'Tabell 3.1'!E$95/100</f>
        <v>1876.7974267233812</v>
      </c>
      <c r="F143" s="63">
        <f>$S143*'Tabell 3.1'!F$95/100</f>
        <v>1221.9094875650146</v>
      </c>
      <c r="G143" s="63">
        <f>$S143*'Tabell 3.1'!G$95/100</f>
        <v>1012.8123562110485</v>
      </c>
      <c r="H143" s="63">
        <f>$S143*'Tabell 3.1'!H$95/100</f>
        <v>1111.3041772666643</v>
      </c>
      <c r="I143" s="63">
        <f>$S143*'Tabell 3.1'!I$95/100</f>
        <v>268.76672915429276</v>
      </c>
      <c r="J143" s="63">
        <f>$S143*'Tabell 3.1'!J$95/100</f>
        <v>369.2760476191873</v>
      </c>
      <c r="K143" s="63">
        <f>$S143*'Tabell 3.1'!K$95/100</f>
        <v>528.50338290881098</v>
      </c>
      <c r="L143" s="63">
        <f>$S143*'Tabell 3.1'!L$95/100</f>
        <v>991.29388438606168</v>
      </c>
      <c r="M143" s="63">
        <f>$S143*'Tabell 3.1'!M$95/100</f>
        <v>903.96720773491063</v>
      </c>
      <c r="N143" s="63">
        <f>$S143*'Tabell 3.1'!N$95/100</f>
        <v>1307.4088570155207</v>
      </c>
      <c r="O143" s="63">
        <f>$S143*'Tabell 3.1'!O$95/100</f>
        <v>1517.3516449607375</v>
      </c>
      <c r="P143" s="63">
        <f>$S143*'Tabell 3.1'!P$95/100</f>
        <v>744.23663714804684</v>
      </c>
      <c r="Q143" s="63">
        <f>$S143*'Tabell 3.1'!Q$95/100</f>
        <v>501.33672553358565</v>
      </c>
      <c r="R143" s="63">
        <f>$S143*'Tabell 3.1'!R$95/100</f>
        <v>1464.3646439583056</v>
      </c>
      <c r="S143" s="63">
        <v>15967.196636628416</v>
      </c>
    </row>
    <row r="144" spans="1:19" ht="16.5" customHeight="1" x14ac:dyDescent="0.35">
      <c r="A144" s="70" t="str">
        <f t="shared" si="45"/>
        <v xml:space="preserve"> - herav kompensasjon for endring i løpende pensjonsutgifter</v>
      </c>
      <c r="B144" s="70"/>
      <c r="C144" s="70"/>
      <c r="D144" s="70">
        <f>$S144*'Tabell 3.1'!D$95/100</f>
        <v>0</v>
      </c>
      <c r="E144" s="70">
        <f>$S144*'Tabell 3.1'!E$95/100</f>
        <v>0</v>
      </c>
      <c r="F144" s="70">
        <f>$S144*'Tabell 3.1'!F$95/100</f>
        <v>0</v>
      </c>
      <c r="G144" s="70">
        <f>$S144*'Tabell 3.1'!G$95/100</f>
        <v>0</v>
      </c>
      <c r="H144" s="70">
        <f>$S144*'Tabell 3.1'!H$95/100</f>
        <v>0</v>
      </c>
      <c r="I144" s="70">
        <f>$S144*'Tabell 3.1'!I$95/100</f>
        <v>0</v>
      </c>
      <c r="J144" s="70">
        <f>$S144*'Tabell 3.1'!J$95/100</f>
        <v>0</v>
      </c>
      <c r="K144" s="70">
        <f>$S144*'Tabell 3.1'!K$95/100</f>
        <v>0</v>
      </c>
      <c r="L144" s="70">
        <f>$S144*'Tabell 3.1'!L$95/100</f>
        <v>0</v>
      </c>
      <c r="M144" s="70">
        <f>$S144*'Tabell 3.1'!M$95/100</f>
        <v>0</v>
      </c>
      <c r="N144" s="70">
        <f>$S144*'Tabell 3.1'!N$95/100</f>
        <v>0</v>
      </c>
      <c r="O144" s="70">
        <f>$S144*'Tabell 3.1'!O$95/100</f>
        <v>0</v>
      </c>
      <c r="P144" s="70">
        <f>$S144*'Tabell 3.1'!P$95/100</f>
        <v>0</v>
      </c>
      <c r="Q144" s="70">
        <f>$S144*'Tabell 3.1'!Q$95/100</f>
        <v>0</v>
      </c>
      <c r="R144" s="70">
        <f>$S144*'Tabell 3.1'!R$95/100</f>
        <v>0</v>
      </c>
      <c r="S144" s="70">
        <v>0</v>
      </c>
    </row>
    <row r="145" spans="1:19" ht="16.5" customHeight="1" thickBot="1" x14ac:dyDescent="0.4">
      <c r="A145" s="207" t="str">
        <f t="shared" si="45"/>
        <v>Bydelsfordelt budsjett 2022</v>
      </c>
      <c r="B145" s="207"/>
      <c r="C145" s="207"/>
      <c r="D145" s="208">
        <f t="shared" ref="D145:S145" si="48">D134+D142+SUM(D130:D133)+D141</f>
        <v>65097.223532746473</v>
      </c>
      <c r="E145" s="208">
        <f t="shared" si="48"/>
        <v>56860.999771603296</v>
      </c>
      <c r="F145" s="208">
        <f t="shared" si="48"/>
        <v>37036.147817328965</v>
      </c>
      <c r="G145" s="208">
        <f t="shared" si="48"/>
        <v>30693.978682310728</v>
      </c>
      <c r="H145" s="208">
        <f t="shared" si="48"/>
        <v>33704.127686174703</v>
      </c>
      <c r="I145" s="208">
        <f t="shared" si="48"/>
        <v>8158.0983346638805</v>
      </c>
      <c r="J145" s="208">
        <f t="shared" si="48"/>
        <v>11190.799279694358</v>
      </c>
      <c r="K145" s="208">
        <f t="shared" si="48"/>
        <v>16033.933952835725</v>
      </c>
      <c r="L145" s="208">
        <f t="shared" si="48"/>
        <v>30017.352698404957</v>
      </c>
      <c r="M145" s="208">
        <f t="shared" si="48"/>
        <v>27394.894147171719</v>
      </c>
      <c r="N145" s="208">
        <f t="shared" si="48"/>
        <v>39598.414734591272</v>
      </c>
      <c r="O145" s="208">
        <f t="shared" si="48"/>
        <v>46009.851937821222</v>
      </c>
      <c r="P145" s="208">
        <f t="shared" si="48"/>
        <v>22581.445189984632</v>
      </c>
      <c r="Q145" s="208">
        <f t="shared" si="48"/>
        <v>15208.123026719921</v>
      </c>
      <c r="R145" s="208">
        <f t="shared" si="48"/>
        <v>44386.633949403054</v>
      </c>
      <c r="S145" s="208">
        <f t="shared" si="48"/>
        <v>483972.02474145504</v>
      </c>
    </row>
    <row r="146" spans="1:19" ht="16.5" customHeight="1" thickBot="1" x14ac:dyDescent="0.4">
      <c r="A146" s="63"/>
      <c r="B146" s="63"/>
      <c r="C146" s="63"/>
      <c r="D146" s="64"/>
      <c r="E146" s="64"/>
      <c r="F146" s="64"/>
      <c r="G146" s="64"/>
      <c r="H146" s="64"/>
      <c r="I146" s="64"/>
      <c r="J146" s="64"/>
      <c r="K146" s="64"/>
      <c r="L146" s="64"/>
      <c r="M146" s="64"/>
      <c r="N146" s="64"/>
      <c r="O146" s="64"/>
      <c r="P146" s="64"/>
      <c r="Q146" s="64"/>
      <c r="R146" s="64"/>
      <c r="S146" s="64"/>
    </row>
    <row r="147" spans="1:19" ht="16.5" customHeight="1" x14ac:dyDescent="0.35">
      <c r="A147" s="204" t="str">
        <f>'Tabell 2.1'!A54</f>
        <v>FO4C Økonomisk sosialhjelp</v>
      </c>
      <c r="B147" s="204"/>
      <c r="C147" s="204"/>
      <c r="D147" s="205"/>
      <c r="E147" s="205"/>
      <c r="F147" s="205"/>
      <c r="G147" s="205"/>
      <c r="H147" s="205"/>
      <c r="I147" s="205"/>
      <c r="J147" s="205"/>
      <c r="K147" s="205"/>
      <c r="L147" s="205"/>
      <c r="M147" s="205"/>
      <c r="N147" s="205"/>
      <c r="O147" s="205"/>
      <c r="P147" s="205"/>
      <c r="Q147" s="205"/>
      <c r="R147" s="205"/>
      <c r="S147" s="205"/>
    </row>
    <row r="148" spans="1:19" ht="16.5" customHeight="1" x14ac:dyDescent="0.35">
      <c r="A148" s="69" t="str">
        <f t="shared" ref="A148:A163" si="49">A130</f>
        <v>Bydelsfordelt Dok3 2021</v>
      </c>
      <c r="B148" s="69"/>
      <c r="C148" s="69"/>
      <c r="D148" s="69">
        <f>'Tabell 2.1 DOK32021'!D58</f>
        <v>200126.62555706821</v>
      </c>
      <c r="E148" s="69">
        <f>'Tabell 2.1 DOK32021'!E58</f>
        <v>175811.26187976458</v>
      </c>
      <c r="F148" s="69">
        <f>'Tabell 2.1 DOK32021'!F58</f>
        <v>114047.53756288218</v>
      </c>
      <c r="G148" s="69">
        <f>'Tabell 2.1 DOK32021'!G58</f>
        <v>90350.753295217277</v>
      </c>
      <c r="H148" s="69">
        <f>'Tabell 2.1 DOK32021'!H58</f>
        <v>90640.974871227911</v>
      </c>
      <c r="I148" s="69">
        <f>'Tabell 2.1 DOK32021'!I58</f>
        <v>25368.768488613332</v>
      </c>
      <c r="J148" s="69">
        <f>'Tabell 2.1 DOK32021'!J58</f>
        <v>33107.151843001877</v>
      </c>
      <c r="K148" s="69">
        <f>'Tabell 2.1 DOK32021'!K58</f>
        <v>44872.267137974311</v>
      </c>
      <c r="L148" s="69">
        <f>'Tabell 2.1 DOK32021'!L58</f>
        <v>85417.121834700636</v>
      </c>
      <c r="M148" s="69">
        <f>'Tabell 2.1 DOK32021'!M58</f>
        <v>80573.029343068221</v>
      </c>
      <c r="N148" s="69">
        <f>'Tabell 2.1 DOK32021'!N58</f>
        <v>108223.91757953203</v>
      </c>
      <c r="O148" s="69">
        <f>'Tabell 2.1 DOK32021'!O58</f>
        <v>131858.0899167069</v>
      </c>
      <c r="P148" s="69">
        <f>'Tabell 2.1 DOK32021'!P58</f>
        <v>68648.297712043408</v>
      </c>
      <c r="Q148" s="69">
        <f>'Tabell 2.1 DOK32021'!Q58</f>
        <v>42963.273393832264</v>
      </c>
      <c r="R148" s="69">
        <f>'Tabell 2.1 DOK32021'!R58</f>
        <v>129106.92947469853</v>
      </c>
      <c r="S148" s="69">
        <f>'Tabell 2.1 DOK32021'!S58</f>
        <v>1421115.9998903319</v>
      </c>
    </row>
    <row r="149" spans="1:19" ht="16.5" customHeight="1" x14ac:dyDescent="0.35">
      <c r="A149" s="63" t="str">
        <f t="shared" si="49"/>
        <v>Effekt av oppdaterte kriterieandeler</v>
      </c>
      <c r="B149" s="63"/>
      <c r="C149" s="63"/>
      <c r="D149" s="63">
        <f>($S$148-'Tabell 2.3 DOK32021'!$S$82)*('Tabell 4.1 DOK32021'!X116-'Tabell 4.1 DOK32021'!D116)*'Tabell 4.1 DOK32021'!$W$116/100</f>
        <v>-7301.6853134564799</v>
      </c>
      <c r="E149" s="63">
        <f>($S$148-'Tabell 2.3 DOK32021'!$S$82)*('Tabell 4.1 DOK32021'!Y116-'Tabell 4.1 DOK32021'!E116)*'Tabell 4.1 DOK32021'!$W$116/100</f>
        <v>-1945.4494797567406</v>
      </c>
      <c r="F149" s="63">
        <f>($S$148-'Tabell 2.3 DOK32021'!$S$82)*('Tabell 4.1 DOK32021'!Z116-'Tabell 4.1 DOK32021'!F116)*'Tabell 4.1 DOK32021'!$W$116/100</f>
        <v>-1113.7616126296107</v>
      </c>
      <c r="G149" s="63">
        <f>($S$148-'Tabell 2.3 DOK32021'!$S$82)*('Tabell 4.1 DOK32021'!AA116-'Tabell 4.1 DOK32021'!G116)*'Tabell 4.1 DOK32021'!$W$116/100</f>
        <v>-1103.0671896315448</v>
      </c>
      <c r="H149" s="63">
        <f>($S$148-'Tabell 2.3 DOK32021'!$S$82)*('Tabell 4.1 DOK32021'!AB116-'Tabell 4.1 DOK32021'!H116)*'Tabell 4.1 DOK32021'!$W$116/100</f>
        <v>4569.7113776536871</v>
      </c>
      <c r="I149" s="63">
        <f>($S$148-'Tabell 2.3 DOK32021'!$S$82)*('Tabell 4.1 DOK32021'!AC116-'Tabell 4.1 DOK32021'!I116)*'Tabell 4.1 DOK32021'!$W$116/100</f>
        <v>909.94093910060462</v>
      </c>
      <c r="J149" s="63">
        <f>($S$148-'Tabell 2.3 DOK32021'!$S$82)*('Tabell 4.1 DOK32021'!AD116-'Tabell 4.1 DOK32021'!J116)*'Tabell 4.1 DOK32021'!$W$116/100</f>
        <v>1054.803628250995</v>
      </c>
      <c r="K149" s="63">
        <f>($S$148-'Tabell 2.3 DOK32021'!$S$82)*('Tabell 4.1 DOK32021'!AE116-'Tabell 4.1 DOK32021'!K116)*'Tabell 4.1 DOK32021'!$W$116/100</f>
        <v>2754.7840429917369</v>
      </c>
      <c r="L149" s="63">
        <f>($S$148-'Tabell 2.3 DOK32021'!$S$82)*('Tabell 4.1 DOK32021'!AF116-'Tabell 4.1 DOK32021'!L116)*'Tabell 4.1 DOK32021'!$W$116/100</f>
        <v>2823.6832929988859</v>
      </c>
      <c r="M149" s="63">
        <f>($S$148-'Tabell 2.3 DOK32021'!$S$82)*('Tabell 4.1 DOK32021'!AG116-'Tabell 4.1 DOK32021'!M116)*'Tabell 4.1 DOK32021'!$W$116/100</f>
        <v>653.31325319711152</v>
      </c>
      <c r="N149" s="63">
        <f>($S$148-'Tabell 2.3 DOK32021'!$S$82)*('Tabell 4.1 DOK32021'!AH116-'Tabell 4.1 DOK32021'!N116)*'Tabell 4.1 DOK32021'!$W$116/100</f>
        <v>1058.7421087514695</v>
      </c>
      <c r="O149" s="63">
        <f>($S$148-'Tabell 2.3 DOK32021'!$S$82)*('Tabell 4.1 DOK32021'!AI116-'Tabell 4.1 DOK32021'!O116)*'Tabell 4.1 DOK32021'!$W$116/100</f>
        <v>-3582.1725083880965</v>
      </c>
      <c r="P149" s="63">
        <f>($S$148-'Tabell 2.3 DOK32021'!$S$82)*('Tabell 4.1 DOK32021'!AJ116-'Tabell 4.1 DOK32021'!P116)*'Tabell 4.1 DOK32021'!$W$116/100</f>
        <v>901.5755656457352</v>
      </c>
      <c r="Q149" s="63">
        <f>($S$148-'Tabell 2.3 DOK32021'!$S$82)*('Tabell 4.1 DOK32021'!AK116-'Tabell 4.1 DOK32021'!Q116)*'Tabell 4.1 DOK32021'!$W$116/100</f>
        <v>754.38157379253653</v>
      </c>
      <c r="R149" s="63">
        <f>($S$148-'Tabell 2.3 DOK32021'!$S$82)*('Tabell 4.1 DOK32021'!AL116-'Tabell 4.1 DOK32021'!R116)*'Tabell 4.1 DOK32021'!$W$116/100</f>
        <v>-434.79967852019792</v>
      </c>
      <c r="S149" s="63">
        <f>($S$148-'Tabell 2.3 DOK32021'!$S$82)*('Tabell 4.1 DOK32021'!AM116-'Tabell 4.1 DOK32021'!S116)*'Tabell 4.1 DOK32021'!$W$116/100</f>
        <v>0</v>
      </c>
    </row>
    <row r="150" spans="1:19" ht="16.5" customHeight="1" x14ac:dyDescent="0.35">
      <c r="A150" s="63" t="str">
        <f t="shared" si="49"/>
        <v>Effekt av oppdaterte regnskapsandeler</v>
      </c>
      <c r="B150" s="63"/>
      <c r="C150" s="63"/>
      <c r="D150" s="63">
        <f>($S$148-'Tabell 2.3 DOK32021'!$S$82)*('Tabell 4.1 DOK32021'!X117-'Tabell 4.1 DOK32021'!D117)*'Tabell 4.1 DOK32021'!$C$117/100</f>
        <v>-1319.9793261228263</v>
      </c>
      <c r="E150" s="63">
        <f>($S$148-'Tabell 2.3 DOK32021'!$S$82)*('Tabell 4.1 DOK32021'!Y117-'Tabell 4.1 DOK32021'!E117)*'Tabell 4.1 DOK32021'!$C$117/100</f>
        <v>-3112.1272007117673</v>
      </c>
      <c r="F150" s="63">
        <f>($S$148-'Tabell 2.3 DOK32021'!$S$82)*('Tabell 4.1 DOK32021'!Z117-'Tabell 4.1 DOK32021'!F117)*'Tabell 4.1 DOK32021'!$C$117/100</f>
        <v>432.00914851267675</v>
      </c>
      <c r="G150" s="63">
        <f>($S$148-'Tabell 2.3 DOK32021'!$S$82)*('Tabell 4.1 DOK32021'!AA117-'Tabell 4.1 DOK32021'!G117)*'Tabell 4.1 DOK32021'!$C$117/100</f>
        <v>-245.43161888228869</v>
      </c>
      <c r="H150" s="63">
        <f>($S$148-'Tabell 2.3 DOK32021'!$S$82)*('Tabell 4.1 DOK32021'!AB117-'Tabell 4.1 DOK32021'!H117)*'Tabell 4.1 DOK32021'!$C$117/100</f>
        <v>1180.2573754216123</v>
      </c>
      <c r="I150" s="63">
        <f>($S$148-'Tabell 2.3 DOK32021'!$S$82)*('Tabell 4.1 DOK32021'!AC117-'Tabell 4.1 DOK32021'!I117)*'Tabell 4.1 DOK32021'!$C$117/100</f>
        <v>35.778003135389845</v>
      </c>
      <c r="J150" s="63">
        <f>($S$148-'Tabell 2.3 DOK32021'!$S$82)*('Tabell 4.1 DOK32021'!AD117-'Tabell 4.1 DOK32021'!J117)*'Tabell 4.1 DOK32021'!$C$117/100</f>
        <v>-674.05304875040758</v>
      </c>
      <c r="K150" s="63">
        <f>($S$148-'Tabell 2.3 DOK32021'!$S$82)*('Tabell 4.1 DOK32021'!AE117-'Tabell 4.1 DOK32021'!K117)*'Tabell 4.1 DOK32021'!$C$117/100</f>
        <v>130.60892007474277</v>
      </c>
      <c r="L150" s="63">
        <f>($S$148-'Tabell 2.3 DOK32021'!$S$82)*('Tabell 4.1 DOK32021'!AF117-'Tabell 4.1 DOK32021'!L117)*'Tabell 4.1 DOK32021'!$C$117/100</f>
        <v>549.38988967418004</v>
      </c>
      <c r="M150" s="63">
        <f>($S$148-'Tabell 2.3 DOK32021'!$S$82)*('Tabell 4.1 DOK32021'!AG117-'Tabell 4.1 DOK32021'!M117)*'Tabell 4.1 DOK32021'!$C$117/100</f>
        <v>335.47573445908876</v>
      </c>
      <c r="N150" s="63">
        <f>($S$148-'Tabell 2.3 DOK32021'!$S$82)*('Tabell 4.1 DOK32021'!AH117-'Tabell 4.1 DOK32021'!N117)*'Tabell 4.1 DOK32021'!$C$117/100</f>
        <v>-332.60742068479999</v>
      </c>
      <c r="O150" s="63">
        <f>($S$148-'Tabell 2.3 DOK32021'!$S$82)*('Tabell 4.1 DOK32021'!AI117-'Tabell 4.1 DOK32021'!O117)*'Tabell 4.1 DOK32021'!$C$117/100</f>
        <v>5066.799054241309</v>
      </c>
      <c r="P150" s="63">
        <f>($S$148-'Tabell 2.3 DOK32021'!$S$82)*('Tabell 4.1 DOK32021'!AJ117-'Tabell 4.1 DOK32021'!P117)*'Tabell 4.1 DOK32021'!$C$117/100</f>
        <v>-1061.0560517895467</v>
      </c>
      <c r="Q150" s="63">
        <f>($S$148-'Tabell 2.3 DOK32021'!$S$82)*('Tabell 4.1 DOK32021'!AK117-'Tabell 4.1 DOK32021'!Q117)*'Tabell 4.1 DOK32021'!$C$117/100</f>
        <v>-158.86353647915723</v>
      </c>
      <c r="R150" s="63">
        <f>($S$148-'Tabell 2.3 DOK32021'!$S$82)*('Tabell 4.1 DOK32021'!AL117-'Tabell 4.1 DOK32021'!R117)*'Tabell 4.1 DOK32021'!$C$117/100</f>
        <v>-826.19992209809755</v>
      </c>
      <c r="S150" s="63">
        <f>($S$148-'Tabell 2.3 DOK32021'!$S$82)*('Tabell 4.1 DOK32021'!AM117-'Tabell 4.1 DOK32021'!S117)*'Tabell 4.1 DOK32021'!$C$117/100</f>
        <v>8.0610561774979713E-11</v>
      </c>
    </row>
    <row r="151" spans="1:19" ht="16.5" customHeight="1" x14ac:dyDescent="0.35">
      <c r="A151" s="70" t="str">
        <f t="shared" si="49"/>
        <v>Effekt av endringer i fordelingssystemet</v>
      </c>
      <c r="B151" s="70"/>
      <c r="C151" s="70"/>
      <c r="D151" s="70">
        <f>($S$148-'Tabell 2.3 DOK32021'!$S$82)*('Tabell 4.1'!D118-'Tabell 4.1 DOK32021'!X118)/100</f>
        <v>0</v>
      </c>
      <c r="E151" s="70">
        <f>($S$148-'Tabell 2.3 DOK32021'!$S$82)*('Tabell 4.1'!E118-'Tabell 4.1 DOK32021'!Y118)/100</f>
        <v>0</v>
      </c>
      <c r="F151" s="70">
        <f>($S$148-'Tabell 2.3 DOK32021'!$S$82)*('Tabell 4.1'!F118-'Tabell 4.1 DOK32021'!Z118)/100</f>
        <v>0</v>
      </c>
      <c r="G151" s="70">
        <f>($S$148-'Tabell 2.3 DOK32021'!$S$82)*('Tabell 4.1'!G118-'Tabell 4.1 DOK32021'!AA118)/100</f>
        <v>0</v>
      </c>
      <c r="H151" s="70">
        <f>($S$148-'Tabell 2.3 DOK32021'!$S$82)*('Tabell 4.1'!H118-'Tabell 4.1 DOK32021'!AB118)/100</f>
        <v>0</v>
      </c>
      <c r="I151" s="70">
        <f>($S$148-'Tabell 2.3 DOK32021'!$S$82)*('Tabell 4.1'!I118-'Tabell 4.1 DOK32021'!AC118)/100</f>
        <v>0</v>
      </c>
      <c r="J151" s="70">
        <f>($S$148-'Tabell 2.3 DOK32021'!$S$82)*('Tabell 4.1'!J118-'Tabell 4.1 DOK32021'!AD118)/100</f>
        <v>0</v>
      </c>
      <c r="K151" s="70">
        <f>($S$148-'Tabell 2.3 DOK32021'!$S$82)*('Tabell 4.1'!K118-'Tabell 4.1 DOK32021'!AE118)/100</f>
        <v>0</v>
      </c>
      <c r="L151" s="70">
        <f>($S$148-'Tabell 2.3 DOK32021'!$S$82)*('Tabell 4.1'!L118-'Tabell 4.1 DOK32021'!AF118)/100</f>
        <v>0</v>
      </c>
      <c r="M151" s="70">
        <f>($S$148-'Tabell 2.3 DOK32021'!$S$82)*('Tabell 4.1'!M118-'Tabell 4.1 DOK32021'!AG118)/100</f>
        <v>0</v>
      </c>
      <c r="N151" s="70">
        <f>($S$148-'Tabell 2.3 DOK32021'!$S$82)*('Tabell 4.1'!N118-'Tabell 4.1 DOK32021'!AH118)/100</f>
        <v>0</v>
      </c>
      <c r="O151" s="70">
        <f>($S$148-'Tabell 2.3 DOK32021'!$S$82)*('Tabell 4.1'!O118-'Tabell 4.1 DOK32021'!AI118)/100</f>
        <v>0</v>
      </c>
      <c r="P151" s="70">
        <f>($S$148-'Tabell 2.3 DOK32021'!$S$82)*('Tabell 4.1'!P118-'Tabell 4.1 DOK32021'!AJ118)/100</f>
        <v>0</v>
      </c>
      <c r="Q151" s="70">
        <f>($S$148-'Tabell 2.3 DOK32021'!$S$82)*('Tabell 4.1'!Q118-'Tabell 4.1 DOK32021'!AK118)/100</f>
        <v>0</v>
      </c>
      <c r="R151" s="70">
        <f>($S$148-'Tabell 2.3 DOK32021'!$S$82)*('Tabell 4.1'!R118-'Tabell 4.1 DOK32021'!AL118)/100</f>
        <v>0</v>
      </c>
      <c r="S151" s="70">
        <f>($S$148-'Tabell 2.3 DOK32021'!$S$82)*('Tabell 4.1'!S118-'Tabell 4.1 DOK32021'!AM118)/100</f>
        <v>0</v>
      </c>
    </row>
    <row r="152" spans="1:19" ht="16.5" customHeight="1" x14ac:dyDescent="0.35">
      <c r="A152" s="61" t="str">
        <f t="shared" si="49"/>
        <v>Reelle endringer</v>
      </c>
      <c r="B152" s="61"/>
      <c r="C152" s="61"/>
      <c r="D152" s="61">
        <f>SUM(D153:D158)</f>
        <v>-5077.5723079454947</v>
      </c>
      <c r="E152" s="61">
        <f t="shared" ref="E152:S152" si="50">SUM(E153:E158)</f>
        <v>-4447.8297713172396</v>
      </c>
      <c r="F152" s="61">
        <f t="shared" si="50"/>
        <v>-3005.7862121598037</v>
      </c>
      <c r="G152" s="61">
        <f t="shared" si="50"/>
        <v>-2359.8103180267658</v>
      </c>
      <c r="H152" s="61">
        <f t="shared" si="50"/>
        <v>-2555.7143989307506</v>
      </c>
      <c r="I152" s="61">
        <f t="shared" si="50"/>
        <v>-697.70366280082192</v>
      </c>
      <c r="J152" s="61">
        <f t="shared" si="50"/>
        <v>-887.89995401184899</v>
      </c>
      <c r="K152" s="61">
        <f t="shared" si="50"/>
        <v>-1266.2490374116087</v>
      </c>
      <c r="L152" s="61">
        <f t="shared" si="50"/>
        <v>-2354.1877624337003</v>
      </c>
      <c r="M152" s="61">
        <f t="shared" si="50"/>
        <v>-2162.5342140363691</v>
      </c>
      <c r="N152" s="61">
        <f t="shared" si="50"/>
        <v>-2888.7072465006468</v>
      </c>
      <c r="O152" s="61">
        <f t="shared" si="50"/>
        <v>-3535.4555899376269</v>
      </c>
      <c r="P152" s="61">
        <f t="shared" si="50"/>
        <v>-1815.9159955130426</v>
      </c>
      <c r="Q152" s="61">
        <f t="shared" si="50"/>
        <v>-1154.9200191928828</v>
      </c>
      <c r="R152" s="61">
        <f t="shared" si="50"/>
        <v>-3389.7135097814007</v>
      </c>
      <c r="S152" s="61">
        <f t="shared" si="50"/>
        <v>-37600</v>
      </c>
    </row>
    <row r="153" spans="1:19" ht="16.5" customHeight="1" x14ac:dyDescent="0.35">
      <c r="A153" s="63" t="str">
        <f t="shared" si="49"/>
        <v xml:space="preserve"> - herav justering for demografiske forhold</v>
      </c>
      <c r="B153" s="63"/>
      <c r="C153" s="63"/>
      <c r="D153" s="63">
        <f>$S153*'Tabell 3.1'!D$99/100</f>
        <v>0</v>
      </c>
      <c r="E153" s="63">
        <f>$S153*'Tabell 3.1'!E$99/100</f>
        <v>0</v>
      </c>
      <c r="F153" s="63">
        <f>$S153*'Tabell 3.1'!F$99/100</f>
        <v>0</v>
      </c>
      <c r="G153" s="63">
        <f>$S153*'Tabell 3.1'!G$99/100</f>
        <v>0</v>
      </c>
      <c r="H153" s="63">
        <f>$S153*'Tabell 3.1'!H$99/100</f>
        <v>0</v>
      </c>
      <c r="I153" s="63">
        <f>$S153*'Tabell 3.1'!I$99/100</f>
        <v>0</v>
      </c>
      <c r="J153" s="63">
        <f>$S153*'Tabell 3.1'!J$99/100</f>
        <v>0</v>
      </c>
      <c r="K153" s="63">
        <f>$S153*'Tabell 3.1'!K$99/100</f>
        <v>0</v>
      </c>
      <c r="L153" s="63">
        <f>$S153*'Tabell 3.1'!L$99/100</f>
        <v>0</v>
      </c>
      <c r="M153" s="63">
        <f>$S153*'Tabell 3.1'!M$99/100</f>
        <v>0</v>
      </c>
      <c r="N153" s="63">
        <f>$S153*'Tabell 3.1'!N$99/100</f>
        <v>0</v>
      </c>
      <c r="O153" s="63">
        <f>$S153*'Tabell 3.1'!O$99/100</f>
        <v>0</v>
      </c>
      <c r="P153" s="63">
        <f>$S153*'Tabell 3.1'!P$99/100</f>
        <v>0</v>
      </c>
      <c r="Q153" s="63">
        <f>$S153*'Tabell 3.1'!Q$99/100</f>
        <v>0</v>
      </c>
      <c r="R153" s="63">
        <f>$S153*'Tabell 3.1'!R$99/100</f>
        <v>0</v>
      </c>
      <c r="S153" s="63">
        <v>0</v>
      </c>
    </row>
    <row r="154" spans="1:19" ht="16.5" customHeight="1" x14ac:dyDescent="0.35">
      <c r="A154" s="63" t="str">
        <f t="shared" si="49"/>
        <v xml:space="preserve"> - herav justering for andre aktivitetsnøytrale forhold</v>
      </c>
      <c r="B154" s="63"/>
      <c r="C154" s="63"/>
      <c r="D154" s="63">
        <f>$S154*'Tabell 3.1'!D$99/100</f>
        <v>-5077.5723079454947</v>
      </c>
      <c r="E154" s="63">
        <f>$S154*'Tabell 3.1'!E$99/100</f>
        <v>-4447.8297713172396</v>
      </c>
      <c r="F154" s="63">
        <f>$S154*'Tabell 3.1'!F$99/100</f>
        <v>-3005.7862121598037</v>
      </c>
      <c r="G154" s="63">
        <f>$S154*'Tabell 3.1'!G$99/100</f>
        <v>-2359.8103180267658</v>
      </c>
      <c r="H154" s="63">
        <f>$S154*'Tabell 3.1'!H$99/100</f>
        <v>-2555.7143989307506</v>
      </c>
      <c r="I154" s="63">
        <f>$S154*'Tabell 3.1'!I$99/100</f>
        <v>-697.70366280082192</v>
      </c>
      <c r="J154" s="63">
        <f>$S154*'Tabell 3.1'!J$99/100</f>
        <v>-887.89995401184899</v>
      </c>
      <c r="K154" s="63">
        <f>$S154*'Tabell 3.1'!K$99/100</f>
        <v>-1266.2490374116087</v>
      </c>
      <c r="L154" s="63">
        <f>$S154*'Tabell 3.1'!L$99/100</f>
        <v>-2354.1877624337003</v>
      </c>
      <c r="M154" s="63">
        <f>$S154*'Tabell 3.1'!M$99/100</f>
        <v>-2162.5342140363691</v>
      </c>
      <c r="N154" s="63">
        <f>$S154*'Tabell 3.1'!N$99/100</f>
        <v>-2888.7072465006468</v>
      </c>
      <c r="O154" s="63">
        <f>$S154*'Tabell 3.1'!O$99/100</f>
        <v>-3535.4555899376269</v>
      </c>
      <c r="P154" s="63">
        <f>$S154*'Tabell 3.1'!P$99/100</f>
        <v>-1815.9159955130426</v>
      </c>
      <c r="Q154" s="63">
        <f>$S154*'Tabell 3.1'!Q$99/100</f>
        <v>-1154.9200191928828</v>
      </c>
      <c r="R154" s="63">
        <f>$S154*'Tabell 3.1'!R$99/100</f>
        <v>-3389.7135097814007</v>
      </c>
      <c r="S154" s="63">
        <v>-37600</v>
      </c>
    </row>
    <row r="155" spans="1:19" ht="16.5" customHeight="1" x14ac:dyDescent="0.35">
      <c r="A155" s="63" t="str">
        <f t="shared" si="49"/>
        <v xml:space="preserve"> - herav justering for engangstiltak</v>
      </c>
      <c r="B155" s="63"/>
      <c r="C155" s="63"/>
      <c r="D155" s="63">
        <f>$S155*'Tabell 3.1'!D$99/100</f>
        <v>0</v>
      </c>
      <c r="E155" s="63">
        <f>$S155*'Tabell 3.1'!E$99/100</f>
        <v>0</v>
      </c>
      <c r="F155" s="63">
        <f>$S155*'Tabell 3.1'!F$99/100</f>
        <v>0</v>
      </c>
      <c r="G155" s="63">
        <f>$S155*'Tabell 3.1'!G$99/100</f>
        <v>0</v>
      </c>
      <c r="H155" s="63">
        <f>$S155*'Tabell 3.1'!H$99/100</f>
        <v>0</v>
      </c>
      <c r="I155" s="63">
        <f>$S155*'Tabell 3.1'!I$99/100</f>
        <v>0</v>
      </c>
      <c r="J155" s="63">
        <f>$S155*'Tabell 3.1'!J$99/100</f>
        <v>0</v>
      </c>
      <c r="K155" s="63">
        <f>$S155*'Tabell 3.1'!K$99/100</f>
        <v>0</v>
      </c>
      <c r="L155" s="63">
        <f>$S155*'Tabell 3.1'!L$99/100</f>
        <v>0</v>
      </c>
      <c r="M155" s="63">
        <f>$S155*'Tabell 3.1'!M$99/100</f>
        <v>0</v>
      </c>
      <c r="N155" s="63">
        <f>$S155*'Tabell 3.1'!N$99/100</f>
        <v>0</v>
      </c>
      <c r="O155" s="63">
        <f>$S155*'Tabell 3.1'!O$99/100</f>
        <v>0</v>
      </c>
      <c r="P155" s="63">
        <f>$S155*'Tabell 3.1'!P$99/100</f>
        <v>0</v>
      </c>
      <c r="Q155" s="63">
        <f>$S155*'Tabell 3.1'!Q$99/100</f>
        <v>0</v>
      </c>
      <c r="R155" s="63">
        <f>$S155*'Tabell 3.1'!R$99/100</f>
        <v>0</v>
      </c>
      <c r="S155" s="63">
        <v>0</v>
      </c>
    </row>
    <row r="156" spans="1:19" ht="16.5" customHeight="1" x14ac:dyDescent="0.35">
      <c r="A156" s="63" t="str">
        <f t="shared" si="49"/>
        <v xml:space="preserve"> - herav justering for oppgaveendringer mellom sektorer</v>
      </c>
      <c r="B156" s="63"/>
      <c r="C156" s="63"/>
      <c r="D156" s="63">
        <f>$S156*'Tabell 3.1'!D$99/100</f>
        <v>0</v>
      </c>
      <c r="E156" s="63">
        <f>$S156*'Tabell 3.1'!E$99/100</f>
        <v>0</v>
      </c>
      <c r="F156" s="63">
        <f>$S156*'Tabell 3.1'!F$99/100</f>
        <v>0</v>
      </c>
      <c r="G156" s="63">
        <f>$S156*'Tabell 3.1'!G$99/100</f>
        <v>0</v>
      </c>
      <c r="H156" s="63">
        <f>$S156*'Tabell 3.1'!H$99/100</f>
        <v>0</v>
      </c>
      <c r="I156" s="63">
        <f>$S156*'Tabell 3.1'!I$99/100</f>
        <v>0</v>
      </c>
      <c r="J156" s="63">
        <f>$S156*'Tabell 3.1'!J$99/100</f>
        <v>0</v>
      </c>
      <c r="K156" s="63">
        <f>$S156*'Tabell 3.1'!K$99/100</f>
        <v>0</v>
      </c>
      <c r="L156" s="63">
        <f>$S156*'Tabell 3.1'!L$99/100</f>
        <v>0</v>
      </c>
      <c r="M156" s="63">
        <f>$S156*'Tabell 3.1'!M$99/100</f>
        <v>0</v>
      </c>
      <c r="N156" s="63">
        <f>$S156*'Tabell 3.1'!N$99/100</f>
        <v>0</v>
      </c>
      <c r="O156" s="63">
        <f>$S156*'Tabell 3.1'!O$99/100</f>
        <v>0</v>
      </c>
      <c r="P156" s="63">
        <f>$S156*'Tabell 3.1'!P$99/100</f>
        <v>0</v>
      </c>
      <c r="Q156" s="63">
        <f>$S156*'Tabell 3.1'!Q$99/100</f>
        <v>0</v>
      </c>
      <c r="R156" s="63">
        <f>$S156*'Tabell 3.1'!R$99/100</f>
        <v>0</v>
      </c>
      <c r="S156" s="63">
        <v>0</v>
      </c>
    </row>
    <row r="157" spans="1:19" ht="16.5" customHeight="1" x14ac:dyDescent="0.35">
      <c r="A157" s="63" t="str">
        <f t="shared" si="49"/>
        <v xml:space="preserve"> - herav uspesifiserte rammeendringer</v>
      </c>
      <c r="B157" s="63"/>
      <c r="C157" s="63"/>
      <c r="D157" s="63">
        <f>$S157*'Tabell 3.1'!D$99/100</f>
        <v>0</v>
      </c>
      <c r="E157" s="63">
        <f>$S157*'Tabell 3.1'!E$99/100</f>
        <v>0</v>
      </c>
      <c r="F157" s="63">
        <f>$S157*'Tabell 3.1'!F$99/100</f>
        <v>0</v>
      </c>
      <c r="G157" s="63">
        <f>$S157*'Tabell 3.1'!G$99/100</f>
        <v>0</v>
      </c>
      <c r="H157" s="63">
        <f>$S157*'Tabell 3.1'!H$99/100</f>
        <v>0</v>
      </c>
      <c r="I157" s="63">
        <f>$S157*'Tabell 3.1'!I$99/100</f>
        <v>0</v>
      </c>
      <c r="J157" s="63">
        <f>$S157*'Tabell 3.1'!J$99/100</f>
        <v>0</v>
      </c>
      <c r="K157" s="63">
        <f>$S157*'Tabell 3.1'!K$99/100</f>
        <v>0</v>
      </c>
      <c r="L157" s="63">
        <f>$S157*'Tabell 3.1'!L$99/100</f>
        <v>0</v>
      </c>
      <c r="M157" s="63">
        <f>$S157*'Tabell 3.1'!M$99/100</f>
        <v>0</v>
      </c>
      <c r="N157" s="63">
        <f>$S157*'Tabell 3.1'!N$99/100</f>
        <v>0</v>
      </c>
      <c r="O157" s="63">
        <f>$S157*'Tabell 3.1'!O$99/100</f>
        <v>0</v>
      </c>
      <c r="P157" s="63">
        <f>$S157*'Tabell 3.1'!P$99/100</f>
        <v>0</v>
      </c>
      <c r="Q157" s="63">
        <f>$S157*'Tabell 3.1'!Q$99/100</f>
        <v>0</v>
      </c>
      <c r="R157" s="63">
        <f>$S157*'Tabell 3.1'!R$99/100</f>
        <v>0</v>
      </c>
      <c r="S157" s="63">
        <v>0</v>
      </c>
    </row>
    <row r="158" spans="1:19" ht="16.5" customHeight="1" x14ac:dyDescent="0.35">
      <c r="A158" s="70" t="str">
        <f t="shared" si="49"/>
        <v xml:space="preserve"> - herav spesifiserte rammeendringer</v>
      </c>
      <c r="B158" s="70"/>
      <c r="C158" s="70"/>
      <c r="D158" s="70">
        <f>$S158*'Tabell 3.1'!D$99/100</f>
        <v>0</v>
      </c>
      <c r="E158" s="70">
        <f>$S158*'Tabell 3.1'!E$99/100</f>
        <v>0</v>
      </c>
      <c r="F158" s="70">
        <f>$S158*'Tabell 3.1'!F$99/100</f>
        <v>0</v>
      </c>
      <c r="G158" s="70">
        <f>$S158*'Tabell 3.1'!G$99/100</f>
        <v>0</v>
      </c>
      <c r="H158" s="70">
        <f>$S158*'Tabell 3.1'!H$99/100</f>
        <v>0</v>
      </c>
      <c r="I158" s="70">
        <f>$S158*'Tabell 3.1'!I$99/100</f>
        <v>0</v>
      </c>
      <c r="J158" s="70">
        <f>$S158*'Tabell 3.1'!J$99/100</f>
        <v>0</v>
      </c>
      <c r="K158" s="70">
        <f>$S158*'Tabell 3.1'!K$99/100</f>
        <v>0</v>
      </c>
      <c r="L158" s="70">
        <f>$S158*'Tabell 3.1'!L$99/100</f>
        <v>0</v>
      </c>
      <c r="M158" s="70">
        <f>$S158*'Tabell 3.1'!M$99/100</f>
        <v>0</v>
      </c>
      <c r="N158" s="70">
        <f>$S158*'Tabell 3.1'!N$99/100</f>
        <v>0</v>
      </c>
      <c r="O158" s="70">
        <f>$S158*'Tabell 3.1'!O$99/100</f>
        <v>0</v>
      </c>
      <c r="P158" s="70">
        <f>$S158*'Tabell 3.1'!P$99/100</f>
        <v>0</v>
      </c>
      <c r="Q158" s="70">
        <f>$S158*'Tabell 3.1'!Q$99/100</f>
        <v>0</v>
      </c>
      <c r="R158" s="70">
        <f>$S158*'Tabell 3.1'!R$99/100</f>
        <v>0</v>
      </c>
      <c r="S158" s="70">
        <v>0</v>
      </c>
    </row>
    <row r="159" spans="1:19" ht="16.5" customHeight="1" x14ac:dyDescent="0.35">
      <c r="A159" s="70" t="str">
        <f t="shared" si="49"/>
        <v>Vridningseffekter knyttet til endringer i særskilte tildelinger</v>
      </c>
      <c r="B159" s="70"/>
      <c r="C159" s="70"/>
      <c r="D159" s="70">
        <f>'Tabell 2.1'!D55+'Tabell 2.1'!D56-SUM(D148:D152)</f>
        <v>0</v>
      </c>
      <c r="E159" s="70">
        <f>'Tabell 2.1'!E55+'Tabell 2.1'!E56-SUM(E148:E152)</f>
        <v>0</v>
      </c>
      <c r="F159" s="70">
        <f>'Tabell 2.1'!F55+'Tabell 2.1'!F56-SUM(F148:F152)</f>
        <v>0</v>
      </c>
      <c r="G159" s="70">
        <f>'Tabell 2.1'!G55+'Tabell 2.1'!G56-SUM(G148:G152)</f>
        <v>0</v>
      </c>
      <c r="H159" s="70">
        <f>'Tabell 2.1'!H55+'Tabell 2.1'!H56-SUM(H148:H152)</f>
        <v>0</v>
      </c>
      <c r="I159" s="70">
        <f>'Tabell 2.1'!I55+'Tabell 2.1'!I56-SUM(I148:I152)</f>
        <v>0</v>
      </c>
      <c r="J159" s="70">
        <f>'Tabell 2.1'!J55+'Tabell 2.1'!J56-SUM(J148:J152)</f>
        <v>0</v>
      </c>
      <c r="K159" s="70">
        <f>'Tabell 2.1'!K55+'Tabell 2.1'!K56-SUM(K148:K152)</f>
        <v>0</v>
      </c>
      <c r="L159" s="70">
        <f>'Tabell 2.1'!L55+'Tabell 2.1'!L56-SUM(L148:L152)</f>
        <v>0</v>
      </c>
      <c r="M159" s="70">
        <f>'Tabell 2.1'!M55+'Tabell 2.1'!M56-SUM(M148:M152)</f>
        <v>0</v>
      </c>
      <c r="N159" s="70">
        <f>'Tabell 2.1'!N55+'Tabell 2.1'!N56-SUM(N148:N152)</f>
        <v>0</v>
      </c>
      <c r="O159" s="70">
        <f>'Tabell 2.1'!O55+'Tabell 2.1'!O56-SUM(O148:O152)</f>
        <v>0</v>
      </c>
      <c r="P159" s="70">
        <f>'Tabell 2.1'!P55+'Tabell 2.1'!P56-SUM(P148:P152)</f>
        <v>0</v>
      </c>
      <c r="Q159" s="70">
        <f>'Tabell 2.1'!Q55+'Tabell 2.1'!Q56-SUM(Q148:Q152)</f>
        <v>0</v>
      </c>
      <c r="R159" s="70">
        <f>'Tabell 2.1'!R55+'Tabell 2.1'!R56-SUM(R148:R152)</f>
        <v>0</v>
      </c>
      <c r="S159" s="70">
        <f>SUM(D159:R159)</f>
        <v>0</v>
      </c>
    </row>
    <row r="160" spans="1:19" ht="16.5" customHeight="1" x14ac:dyDescent="0.35">
      <c r="A160" s="61" t="str">
        <f t="shared" si="49"/>
        <v>Kompensasjon for forventet lønns- og prisutvikling</v>
      </c>
      <c r="B160" s="61"/>
      <c r="C160" s="61"/>
      <c r="D160" s="61">
        <f>SUM(D161:D162)</f>
        <v>4797.7656637416894</v>
      </c>
      <c r="E160" s="61">
        <f t="shared" ref="E160:S160" si="51">SUM(E161:E162)</f>
        <v>4202.7259605148638</v>
      </c>
      <c r="F160" s="61">
        <f t="shared" si="51"/>
        <v>2840.1482060003596</v>
      </c>
      <c r="G160" s="61">
        <f t="shared" si="51"/>
        <v>2229.76970688444</v>
      </c>
      <c r="H160" s="61">
        <f t="shared" si="51"/>
        <v>2414.8782224790348</v>
      </c>
      <c r="I160" s="61">
        <f t="shared" si="51"/>
        <v>659.25573755286177</v>
      </c>
      <c r="J160" s="61">
        <f t="shared" si="51"/>
        <v>838.97099909928113</v>
      </c>
      <c r="K160" s="61">
        <f t="shared" si="51"/>
        <v>1196.4706330095648</v>
      </c>
      <c r="L160" s="61">
        <f t="shared" si="51"/>
        <v>2224.4569899932048</v>
      </c>
      <c r="M160" s="61">
        <f t="shared" si="51"/>
        <v>2043.364775433088</v>
      </c>
      <c r="N160" s="61">
        <f t="shared" si="51"/>
        <v>2729.5210386615681</v>
      </c>
      <c r="O160" s="61">
        <f t="shared" si="51"/>
        <v>3340.6294201942555</v>
      </c>
      <c r="P160" s="61">
        <f t="shared" si="51"/>
        <v>1715.8474332071114</v>
      </c>
      <c r="Q160" s="61">
        <f t="shared" si="51"/>
        <v>1091.2765543054454</v>
      </c>
      <c r="R160" s="61">
        <f t="shared" si="51"/>
        <v>3202.9186589232345</v>
      </c>
      <c r="S160" s="61">
        <f t="shared" si="51"/>
        <v>35528</v>
      </c>
    </row>
    <row r="161" spans="1:19" ht="16.5" customHeight="1" x14ac:dyDescent="0.35">
      <c r="A161" s="63" t="str">
        <f t="shared" si="49"/>
        <v xml:space="preserve"> - herav generell lønns- og priskompensasjon</v>
      </c>
      <c r="B161" s="63"/>
      <c r="C161" s="63"/>
      <c r="D161" s="63">
        <f>$S161*'Tabell 3.1'!D$99/100</f>
        <v>4797.7656637416894</v>
      </c>
      <c r="E161" s="63">
        <f>$S161*'Tabell 3.1'!E$99/100</f>
        <v>4202.7259605148638</v>
      </c>
      <c r="F161" s="63">
        <f>$S161*'Tabell 3.1'!F$99/100</f>
        <v>2840.1482060003596</v>
      </c>
      <c r="G161" s="63">
        <f>$S161*'Tabell 3.1'!G$99/100</f>
        <v>2229.76970688444</v>
      </c>
      <c r="H161" s="63">
        <f>$S161*'Tabell 3.1'!H$99/100</f>
        <v>2414.8782224790348</v>
      </c>
      <c r="I161" s="63">
        <f>$S161*'Tabell 3.1'!I$99/100</f>
        <v>659.25573755286177</v>
      </c>
      <c r="J161" s="63">
        <f>$S161*'Tabell 3.1'!J$99/100</f>
        <v>838.97099909928113</v>
      </c>
      <c r="K161" s="63">
        <f>$S161*'Tabell 3.1'!K$99/100</f>
        <v>1196.4706330095648</v>
      </c>
      <c r="L161" s="63">
        <f>$S161*'Tabell 3.1'!L$99/100</f>
        <v>2224.4569899932048</v>
      </c>
      <c r="M161" s="63">
        <f>$S161*'Tabell 3.1'!M$99/100</f>
        <v>2043.364775433088</v>
      </c>
      <c r="N161" s="63">
        <f>$S161*'Tabell 3.1'!N$99/100</f>
        <v>2729.5210386615681</v>
      </c>
      <c r="O161" s="63">
        <f>$S161*'Tabell 3.1'!O$99/100</f>
        <v>3340.6294201942555</v>
      </c>
      <c r="P161" s="63">
        <f>$S161*'Tabell 3.1'!P$99/100</f>
        <v>1715.8474332071114</v>
      </c>
      <c r="Q161" s="63">
        <f>$S161*'Tabell 3.1'!Q$99/100</f>
        <v>1091.2765543054454</v>
      </c>
      <c r="R161" s="63">
        <f>$S161*'Tabell 3.1'!R$99/100</f>
        <v>3202.9186589232345</v>
      </c>
      <c r="S161" s="63">
        <v>35528</v>
      </c>
    </row>
    <row r="162" spans="1:19" ht="16.5" customHeight="1" x14ac:dyDescent="0.35">
      <c r="A162" s="70" t="str">
        <f t="shared" si="49"/>
        <v xml:space="preserve"> - herav kompensasjon for endring i løpende pensjonsutgifter</v>
      </c>
      <c r="B162" s="70"/>
      <c r="C162" s="70"/>
      <c r="D162" s="70">
        <f>$S162*'Tabell 3.1'!D$99/100</f>
        <v>0</v>
      </c>
      <c r="E162" s="70">
        <f>$S162*'Tabell 3.1'!E$99/100</f>
        <v>0</v>
      </c>
      <c r="F162" s="70">
        <f>$S162*'Tabell 3.1'!F$99/100</f>
        <v>0</v>
      </c>
      <c r="G162" s="70">
        <f>$S162*'Tabell 3.1'!G$99/100</f>
        <v>0</v>
      </c>
      <c r="H162" s="70">
        <f>$S162*'Tabell 3.1'!H$99/100</f>
        <v>0</v>
      </c>
      <c r="I162" s="70">
        <f>$S162*'Tabell 3.1'!I$99/100</f>
        <v>0</v>
      </c>
      <c r="J162" s="70">
        <f>$S162*'Tabell 3.1'!J$99/100</f>
        <v>0</v>
      </c>
      <c r="K162" s="70">
        <f>$S162*'Tabell 3.1'!K$99/100</f>
        <v>0</v>
      </c>
      <c r="L162" s="70">
        <f>$S162*'Tabell 3.1'!L$99/100</f>
        <v>0</v>
      </c>
      <c r="M162" s="70">
        <f>$S162*'Tabell 3.1'!M$99/100</f>
        <v>0</v>
      </c>
      <c r="N162" s="70">
        <f>$S162*'Tabell 3.1'!N$99/100</f>
        <v>0</v>
      </c>
      <c r="O162" s="70">
        <f>$S162*'Tabell 3.1'!O$99/100</f>
        <v>0</v>
      </c>
      <c r="P162" s="70">
        <f>$S162*'Tabell 3.1'!P$99/100</f>
        <v>0</v>
      </c>
      <c r="Q162" s="70">
        <f>$S162*'Tabell 3.1'!Q$99/100</f>
        <v>0</v>
      </c>
      <c r="R162" s="70">
        <f>$S162*'Tabell 3.1'!R$99/100</f>
        <v>0</v>
      </c>
      <c r="S162" s="70">
        <v>0</v>
      </c>
    </row>
    <row r="163" spans="1:19" ht="16.5" customHeight="1" thickBot="1" x14ac:dyDescent="0.4">
      <c r="A163" s="207" t="str">
        <f t="shared" si="49"/>
        <v>Bydelsfordelt budsjett 2022</v>
      </c>
      <c r="B163" s="207"/>
      <c r="C163" s="207"/>
      <c r="D163" s="208">
        <f t="shared" ref="D163:S163" si="52">D152+D160+SUM(D148:D151)+D159</f>
        <v>191225.15427328509</v>
      </c>
      <c r="E163" s="208">
        <f t="shared" si="52"/>
        <v>170508.58138849371</v>
      </c>
      <c r="F163" s="208">
        <f t="shared" si="52"/>
        <v>113200.14709260581</v>
      </c>
      <c r="G163" s="208">
        <f t="shared" si="52"/>
        <v>88872.213875561123</v>
      </c>
      <c r="H163" s="208">
        <f t="shared" si="52"/>
        <v>96250.107447851493</v>
      </c>
      <c r="I163" s="208">
        <f t="shared" si="52"/>
        <v>26276.039505601366</v>
      </c>
      <c r="J163" s="208">
        <f t="shared" si="52"/>
        <v>33438.973467589894</v>
      </c>
      <c r="K163" s="208">
        <f t="shared" si="52"/>
        <v>47687.881696638746</v>
      </c>
      <c r="L163" s="208">
        <f t="shared" si="52"/>
        <v>88660.464244933202</v>
      </c>
      <c r="M163" s="208">
        <f t="shared" si="52"/>
        <v>81442.648892121142</v>
      </c>
      <c r="N163" s="208">
        <f t="shared" si="52"/>
        <v>108790.86605975962</v>
      </c>
      <c r="O163" s="208">
        <f t="shared" si="52"/>
        <v>133147.89029281674</v>
      </c>
      <c r="P163" s="208">
        <f t="shared" si="52"/>
        <v>68388.748663593666</v>
      </c>
      <c r="Q163" s="208">
        <f t="shared" si="52"/>
        <v>43495.147966258213</v>
      </c>
      <c r="R163" s="208">
        <f t="shared" si="52"/>
        <v>127659.13502322207</v>
      </c>
      <c r="S163" s="208">
        <f t="shared" si="52"/>
        <v>1419043.9998903319</v>
      </c>
    </row>
    <row r="164" spans="1:19" ht="16.5" customHeight="1" x14ac:dyDescent="0.35">
      <c r="A164" s="42"/>
      <c r="B164" s="42"/>
      <c r="C164" s="42"/>
      <c r="D164" s="68"/>
      <c r="E164" s="68"/>
      <c r="F164" s="68"/>
      <c r="G164" s="68"/>
      <c r="H164" s="68"/>
      <c r="I164" s="68"/>
      <c r="J164" s="68"/>
      <c r="K164" s="68"/>
      <c r="L164" s="68"/>
      <c r="M164" s="68"/>
      <c r="N164" s="68"/>
      <c r="O164" s="68"/>
      <c r="P164" s="68"/>
      <c r="Q164" s="68"/>
      <c r="R164" s="68"/>
      <c r="S164" s="68"/>
    </row>
    <row r="165" spans="1:19" ht="16.5" customHeight="1" thickBot="1" x14ac:dyDescent="0.4">
      <c r="A165" s="207" t="str">
        <f>'Tabell 2.1'!A60</f>
        <v>Avrundet til hele tusen (innmeldt budsjett ) FO4C</v>
      </c>
      <c r="B165" s="207"/>
      <c r="C165" s="207"/>
      <c r="D165" s="208">
        <f>'Tabell 2.1'!D60</f>
        <v>191225</v>
      </c>
      <c r="E165" s="208">
        <f>'Tabell 2.1'!E60</f>
        <v>170509</v>
      </c>
      <c r="F165" s="208">
        <f>'Tabell 2.1'!F60</f>
        <v>113200</v>
      </c>
      <c r="G165" s="208">
        <f>'Tabell 2.1'!G60</f>
        <v>88872</v>
      </c>
      <c r="H165" s="208">
        <f>'Tabell 2.1'!H60</f>
        <v>96250</v>
      </c>
      <c r="I165" s="208">
        <f>'Tabell 2.1'!I60</f>
        <v>26276</v>
      </c>
      <c r="J165" s="208">
        <f>'Tabell 2.1'!J60</f>
        <v>33439</v>
      </c>
      <c r="K165" s="208">
        <f>'Tabell 2.1'!K60</f>
        <v>47688</v>
      </c>
      <c r="L165" s="208">
        <f>'Tabell 2.1'!L60</f>
        <v>88660</v>
      </c>
      <c r="M165" s="208">
        <f>'Tabell 2.1'!M60</f>
        <v>81443</v>
      </c>
      <c r="N165" s="208">
        <f>'Tabell 2.1'!N60</f>
        <v>108791</v>
      </c>
      <c r="O165" s="208">
        <f>'Tabell 2.1'!O60</f>
        <v>133148</v>
      </c>
      <c r="P165" s="208">
        <f>'Tabell 2.1'!P60</f>
        <v>68389</v>
      </c>
      <c r="Q165" s="208">
        <f>'Tabell 2.1'!Q60</f>
        <v>43495</v>
      </c>
      <c r="R165" s="208">
        <f>'Tabell 2.1'!R60</f>
        <v>127659</v>
      </c>
      <c r="S165" s="208">
        <f>'Tabell 2.1'!S60</f>
        <v>1419044</v>
      </c>
    </row>
    <row r="166" spans="1:19" ht="16.5" customHeight="1" thickBot="1" x14ac:dyDescent="0.4">
      <c r="A166" s="271"/>
      <c r="B166" s="271"/>
      <c r="C166" s="271"/>
      <c r="D166" s="271"/>
      <c r="E166" s="271"/>
      <c r="F166" s="271"/>
      <c r="G166" s="271"/>
      <c r="H166" s="271"/>
      <c r="I166" s="271"/>
      <c r="J166" s="271"/>
      <c r="K166" s="271"/>
      <c r="L166" s="271"/>
      <c r="M166" s="271"/>
      <c r="N166" s="271"/>
      <c r="O166" s="271"/>
      <c r="P166" s="271"/>
      <c r="Q166" s="271"/>
      <c r="R166" s="271"/>
      <c r="S166" s="271"/>
    </row>
    <row r="167" spans="1:19" ht="16.5" customHeight="1" x14ac:dyDescent="0.35">
      <c r="A167" s="210" t="str">
        <f>'Tabell 2.1'!A62</f>
        <v>Inndekking av merforbruk</v>
      </c>
      <c r="B167" s="210"/>
      <c r="C167" s="210"/>
      <c r="D167" s="211"/>
      <c r="E167" s="211"/>
      <c r="F167" s="211"/>
      <c r="G167" s="211"/>
      <c r="H167" s="211"/>
      <c r="I167" s="211"/>
      <c r="J167" s="211"/>
      <c r="K167" s="211"/>
      <c r="L167" s="211"/>
      <c r="M167" s="211"/>
      <c r="N167" s="211"/>
      <c r="O167" s="211"/>
      <c r="P167" s="211"/>
      <c r="Q167" s="211"/>
      <c r="R167" s="211"/>
      <c r="S167" s="211"/>
    </row>
    <row r="168" spans="1:19" ht="16.5" customHeight="1" x14ac:dyDescent="0.35">
      <c r="A168" s="72" t="str">
        <f>A148</f>
        <v>Bydelsfordelt Dok3 2021</v>
      </c>
      <c r="B168" s="73"/>
      <c r="C168" s="73"/>
      <c r="D168" s="74">
        <f>'Tabell 2.1 DOK32021'!D64</f>
        <v>0</v>
      </c>
      <c r="E168" s="74">
        <f>'Tabell 2.1 DOK32021'!E64</f>
        <v>0</v>
      </c>
      <c r="F168" s="74">
        <f>'Tabell 2.1 DOK32021'!F64</f>
        <v>0</v>
      </c>
      <c r="G168" s="74">
        <f>'Tabell 2.1 DOK32021'!G64</f>
        <v>0</v>
      </c>
      <c r="H168" s="74">
        <f>'Tabell 2.1 DOK32021'!H64</f>
        <v>0</v>
      </c>
      <c r="I168" s="74">
        <f>'Tabell 2.1 DOK32021'!I64</f>
        <v>0</v>
      </c>
      <c r="J168" s="74">
        <f>'Tabell 2.1 DOK32021'!J64</f>
        <v>-24909</v>
      </c>
      <c r="K168" s="74">
        <f>'Tabell 2.1 DOK32021'!K64</f>
        <v>0</v>
      </c>
      <c r="L168" s="74">
        <f>'Tabell 2.1 DOK32021'!L64</f>
        <v>0</v>
      </c>
      <c r="M168" s="74">
        <f>'Tabell 2.1 DOK32021'!M64</f>
        <v>0</v>
      </c>
      <c r="N168" s="74">
        <f>'Tabell 2.1 DOK32021'!N64</f>
        <v>0</v>
      </c>
      <c r="O168" s="74">
        <f>'Tabell 2.1 DOK32021'!O64</f>
        <v>0</v>
      </c>
      <c r="P168" s="74">
        <f>'Tabell 2.1 DOK32021'!P64</f>
        <v>0</v>
      </c>
      <c r="Q168" s="74">
        <f>'Tabell 2.1 DOK32021'!Q64</f>
        <v>0</v>
      </c>
      <c r="R168" s="74">
        <f>'Tabell 2.1 DOK32021'!R64</f>
        <v>0</v>
      </c>
      <c r="S168" s="74">
        <f>'Tabell 2.1 DOK32021'!S64</f>
        <v>-24909</v>
      </c>
    </row>
    <row r="169" spans="1:19" ht="16.5" customHeight="1" x14ac:dyDescent="0.35">
      <c r="A169" s="57" t="s">
        <v>189</v>
      </c>
      <c r="B169" s="58"/>
      <c r="C169" s="58"/>
      <c r="D169" s="59">
        <f>'Tabell 2.3'!D96-'Tabell 2.3 DOK32021'!D85</f>
        <v>0</v>
      </c>
      <c r="E169" s="59">
        <f>'Tabell 2.3'!E96-'Tabell 2.3 DOK32021'!E85</f>
        <v>0</v>
      </c>
      <c r="F169" s="59">
        <f>'Tabell 2.3'!F96-'Tabell 2.3 DOK32021'!F85</f>
        <v>0</v>
      </c>
      <c r="G169" s="59">
        <f>'Tabell 2.3'!G96-'Tabell 2.3 DOK32021'!G85</f>
        <v>0</v>
      </c>
      <c r="H169" s="59">
        <f>'Tabell 2.3'!H96-'Tabell 2.3 DOK32021'!H85</f>
        <v>0</v>
      </c>
      <c r="I169" s="59">
        <f>'Tabell 2.3'!I96-'Tabell 2.3 DOK32021'!I85</f>
        <v>0</v>
      </c>
      <c r="J169" s="59">
        <f>'Tabell 2.3'!J96-'Tabell 2.3 DOK32021'!J85</f>
        <v>1900</v>
      </c>
      <c r="K169" s="59">
        <f>'Tabell 2.3'!K96-'Tabell 2.3 DOK32021'!K85</f>
        <v>0</v>
      </c>
      <c r="L169" s="59">
        <f>'Tabell 2.3'!L96-'Tabell 2.3 DOK32021'!L85</f>
        <v>0</v>
      </c>
      <c r="M169" s="59">
        <f>'Tabell 2.3'!M96-'Tabell 2.3 DOK32021'!M85</f>
        <v>0</v>
      </c>
      <c r="N169" s="59">
        <f>'Tabell 2.3'!N96-'Tabell 2.3 DOK32021'!N85</f>
        <v>0</v>
      </c>
      <c r="O169" s="59">
        <f>'Tabell 2.3'!O96-'Tabell 2.3 DOK32021'!O85</f>
        <v>0</v>
      </c>
      <c r="P169" s="59">
        <f>'Tabell 2.3'!P96-'Tabell 2.3 DOK32021'!P85</f>
        <v>0</v>
      </c>
      <c r="Q169" s="59">
        <f>'Tabell 2.3'!Q96-'Tabell 2.3 DOK32021'!Q85</f>
        <v>0</v>
      </c>
      <c r="R169" s="59">
        <f>'Tabell 2.3'!R96-'Tabell 2.3 DOK32021'!R85</f>
        <v>0</v>
      </c>
      <c r="S169" s="59">
        <f>'Tabell 2.3'!S96-'Tabell 2.3 DOK32021'!S85</f>
        <v>1900</v>
      </c>
    </row>
    <row r="170" spans="1:19" ht="16.5" customHeight="1" thickBot="1" x14ac:dyDescent="0.4">
      <c r="A170" s="212" t="str">
        <f>A163</f>
        <v>Bydelsfordelt budsjett 2022</v>
      </c>
      <c r="B170" s="212"/>
      <c r="C170" s="212"/>
      <c r="D170" s="213">
        <f>D169+D168</f>
        <v>0</v>
      </c>
      <c r="E170" s="213">
        <f t="shared" ref="E170:S170" si="53">E169+E168</f>
        <v>0</v>
      </c>
      <c r="F170" s="213">
        <f t="shared" si="53"/>
        <v>0</v>
      </c>
      <c r="G170" s="213">
        <f t="shared" si="53"/>
        <v>0</v>
      </c>
      <c r="H170" s="213">
        <f t="shared" si="53"/>
        <v>0</v>
      </c>
      <c r="I170" s="213">
        <f t="shared" si="53"/>
        <v>0</v>
      </c>
      <c r="J170" s="213">
        <f t="shared" si="53"/>
        <v>-23009</v>
      </c>
      <c r="K170" s="213">
        <f t="shared" si="53"/>
        <v>0</v>
      </c>
      <c r="L170" s="213">
        <f t="shared" si="53"/>
        <v>0</v>
      </c>
      <c r="M170" s="213">
        <f t="shared" si="53"/>
        <v>0</v>
      </c>
      <c r="N170" s="213">
        <f t="shared" si="53"/>
        <v>0</v>
      </c>
      <c r="O170" s="213">
        <f t="shared" si="53"/>
        <v>0</v>
      </c>
      <c r="P170" s="213">
        <f t="shared" si="53"/>
        <v>0</v>
      </c>
      <c r="Q170" s="213">
        <f t="shared" si="53"/>
        <v>0</v>
      </c>
      <c r="R170" s="213">
        <f t="shared" si="53"/>
        <v>0</v>
      </c>
      <c r="S170" s="213">
        <f t="shared" si="53"/>
        <v>-23009</v>
      </c>
    </row>
    <row r="171" spans="1:19" ht="15" customHeight="1" x14ac:dyDescent="0.35">
      <c r="D171" s="34"/>
      <c r="E171" s="34"/>
      <c r="F171" s="34"/>
      <c r="G171" s="34"/>
      <c r="H171" s="34"/>
      <c r="I171" s="34"/>
      <c r="J171" s="34"/>
      <c r="K171" s="34"/>
      <c r="L171" s="34"/>
      <c r="M171" s="34"/>
      <c r="N171" s="34"/>
      <c r="O171" s="34"/>
      <c r="P171" s="34"/>
      <c r="Q171" s="34"/>
      <c r="R171" s="34"/>
      <c r="S171" s="34"/>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4"/>
      <c r="E176" s="34"/>
      <c r="F176" s="34"/>
      <c r="G176" s="34"/>
      <c r="H176" s="34"/>
      <c r="I176" s="34"/>
      <c r="J176" s="34"/>
      <c r="K176" s="34"/>
      <c r="L176" s="34"/>
      <c r="M176" s="34"/>
      <c r="N176" s="34"/>
      <c r="O176" s="34"/>
      <c r="P176" s="34"/>
      <c r="Q176" s="34"/>
      <c r="R176" s="34"/>
      <c r="S176" s="34"/>
    </row>
    <row r="177" spans="1:19" ht="15" customHeight="1" x14ac:dyDescent="0.35"/>
    <row r="178" spans="1:19" ht="15" customHeight="1" x14ac:dyDescent="0.35">
      <c r="D178" s="34"/>
      <c r="E178" s="34"/>
      <c r="F178" s="34"/>
      <c r="G178" s="34"/>
      <c r="H178" s="34"/>
      <c r="I178" s="34"/>
      <c r="J178" s="34"/>
      <c r="K178" s="34"/>
      <c r="L178" s="34"/>
      <c r="M178" s="34"/>
      <c r="N178" s="34"/>
      <c r="O178" s="34"/>
      <c r="P178" s="34"/>
      <c r="Q178" s="34"/>
      <c r="R178" s="34"/>
      <c r="S178" s="34"/>
    </row>
    <row r="179" spans="1:19" ht="15" customHeight="1" x14ac:dyDescent="0.35">
      <c r="D179" s="35"/>
      <c r="E179" s="35"/>
      <c r="F179" s="35"/>
      <c r="G179" s="35"/>
      <c r="H179" s="35"/>
      <c r="I179" s="35"/>
      <c r="J179" s="35"/>
      <c r="K179" s="35"/>
      <c r="L179" s="35"/>
      <c r="M179" s="35"/>
      <c r="N179" s="35"/>
      <c r="O179" s="35"/>
      <c r="P179" s="35"/>
      <c r="Q179" s="35"/>
      <c r="R179" s="35"/>
      <c r="S179" s="35"/>
    </row>
    <row r="180" spans="1:19" x14ac:dyDescent="0.35">
      <c r="A180" s="28"/>
      <c r="B180" s="28"/>
      <c r="C180" s="28"/>
      <c r="D180" s="34"/>
      <c r="E180" s="34"/>
      <c r="F180" s="34"/>
      <c r="G180" s="34"/>
      <c r="H180" s="34"/>
      <c r="I180" s="34"/>
      <c r="J180" s="34"/>
      <c r="K180" s="34"/>
      <c r="L180" s="34"/>
      <c r="M180" s="34"/>
      <c r="N180" s="34"/>
      <c r="O180" s="34"/>
      <c r="P180" s="34"/>
      <c r="Q180" s="34"/>
      <c r="R180" s="34"/>
      <c r="S180" s="75"/>
    </row>
    <row r="181" spans="1:19" x14ac:dyDescent="0.35">
      <c r="A181" s="28"/>
      <c r="B181" s="28"/>
      <c r="C181" s="28"/>
      <c r="D181" s="34"/>
      <c r="E181" s="34"/>
      <c r="F181" s="34"/>
      <c r="G181" s="34"/>
      <c r="H181" s="34"/>
      <c r="I181" s="34"/>
      <c r="J181" s="34"/>
      <c r="K181" s="34"/>
      <c r="L181" s="34"/>
      <c r="M181" s="34"/>
      <c r="N181" s="34"/>
      <c r="O181" s="34"/>
      <c r="P181" s="34"/>
      <c r="Q181" s="34"/>
      <c r="R181" s="34"/>
      <c r="S181" s="75"/>
    </row>
    <row r="182" spans="1:19" x14ac:dyDescent="0.35">
      <c r="A182" s="28"/>
      <c r="B182" s="28"/>
      <c r="C182" s="28"/>
      <c r="D182" s="75"/>
      <c r="E182" s="75"/>
      <c r="F182" s="75"/>
      <c r="G182" s="75"/>
      <c r="H182" s="75"/>
      <c r="I182" s="75"/>
      <c r="J182" s="75"/>
      <c r="K182" s="75"/>
      <c r="L182" s="75"/>
      <c r="M182" s="75"/>
      <c r="N182" s="75"/>
      <c r="O182" s="75"/>
      <c r="P182" s="75"/>
      <c r="Q182" s="75"/>
      <c r="R182" s="75"/>
      <c r="S182" s="75"/>
    </row>
    <row r="183" spans="1:19" x14ac:dyDescent="0.35">
      <c r="A183" s="28"/>
      <c r="B183" s="28"/>
      <c r="C183" s="28"/>
      <c r="D183" s="34"/>
      <c r="E183" s="34"/>
      <c r="F183" s="34"/>
      <c r="G183" s="34"/>
      <c r="H183" s="34"/>
      <c r="I183" s="34"/>
      <c r="J183" s="34"/>
      <c r="K183" s="34"/>
      <c r="L183" s="34"/>
      <c r="M183" s="34"/>
      <c r="N183" s="34"/>
      <c r="O183" s="34"/>
      <c r="P183" s="34"/>
      <c r="Q183" s="34"/>
      <c r="R183" s="34"/>
      <c r="S183" s="34"/>
    </row>
    <row r="184" spans="1:19" x14ac:dyDescent="0.35">
      <c r="A184" s="28"/>
      <c r="B184" s="28"/>
      <c r="C184" s="28"/>
      <c r="D184" s="75"/>
      <c r="E184" s="75"/>
      <c r="F184" s="75"/>
      <c r="G184" s="75"/>
      <c r="H184" s="75"/>
      <c r="I184" s="75"/>
      <c r="J184" s="75"/>
      <c r="K184" s="75"/>
      <c r="L184" s="75"/>
      <c r="M184" s="75"/>
      <c r="N184" s="75"/>
      <c r="O184" s="75"/>
      <c r="P184" s="75"/>
      <c r="Q184" s="75"/>
      <c r="R184" s="75"/>
      <c r="S184" s="75"/>
    </row>
    <row r="185" spans="1:19" x14ac:dyDescent="0.35">
      <c r="A185" s="28"/>
      <c r="B185" s="28"/>
      <c r="C185" s="28"/>
      <c r="D185" s="75"/>
      <c r="E185" s="75"/>
      <c r="F185" s="75"/>
      <c r="G185" s="75"/>
      <c r="H185" s="75"/>
      <c r="I185" s="75"/>
      <c r="J185" s="75"/>
      <c r="K185" s="75"/>
      <c r="L185" s="75"/>
      <c r="M185" s="75"/>
      <c r="N185" s="75"/>
      <c r="O185" s="75"/>
      <c r="P185" s="75"/>
      <c r="Q185" s="75"/>
      <c r="R185" s="75"/>
      <c r="S185" s="75"/>
    </row>
    <row r="186" spans="1:19" x14ac:dyDescent="0.35">
      <c r="A186" s="28"/>
      <c r="B186" s="28"/>
      <c r="C186" s="28"/>
      <c r="D186" s="75"/>
      <c r="E186" s="75"/>
      <c r="F186" s="75"/>
      <c r="G186" s="75"/>
      <c r="H186" s="75"/>
      <c r="I186" s="75"/>
      <c r="J186" s="75"/>
      <c r="K186" s="75"/>
      <c r="L186" s="75"/>
      <c r="M186" s="75"/>
      <c r="N186" s="75"/>
      <c r="O186" s="75"/>
      <c r="P186" s="75"/>
      <c r="Q186" s="75"/>
      <c r="R186" s="75"/>
      <c r="S186" s="75"/>
    </row>
    <row r="187" spans="1:19" x14ac:dyDescent="0.35">
      <c r="A187" s="28"/>
      <c r="B187" s="28"/>
      <c r="C187" s="28"/>
      <c r="D187" s="75"/>
      <c r="E187" s="75"/>
      <c r="F187" s="75"/>
      <c r="G187" s="75"/>
      <c r="H187" s="75"/>
      <c r="I187" s="75"/>
      <c r="J187" s="75"/>
      <c r="K187" s="75"/>
      <c r="L187" s="75"/>
      <c r="M187" s="75"/>
      <c r="N187" s="75"/>
      <c r="O187" s="75"/>
      <c r="P187" s="75"/>
      <c r="Q187" s="75"/>
      <c r="R187" s="75"/>
      <c r="S187" s="75"/>
    </row>
    <row r="188" spans="1:19" x14ac:dyDescent="0.35">
      <c r="A188" s="28"/>
      <c r="B188" s="28"/>
      <c r="C188" s="28"/>
      <c r="D188" s="75"/>
      <c r="E188" s="75"/>
      <c r="F188" s="75"/>
      <c r="G188" s="75"/>
      <c r="H188" s="75"/>
      <c r="I188" s="75"/>
      <c r="J188" s="28"/>
      <c r="K188" s="28"/>
      <c r="L188" s="28"/>
      <c r="M188" s="75"/>
      <c r="N188" s="75"/>
      <c r="O188" s="75"/>
      <c r="P188" s="75"/>
      <c r="Q188" s="75"/>
      <c r="R188" s="75"/>
      <c r="S188" s="28"/>
    </row>
    <row r="189" spans="1:19" x14ac:dyDescent="0.35">
      <c r="A189" s="28"/>
      <c r="B189" s="28"/>
      <c r="C189" s="28"/>
      <c r="D189" s="75"/>
      <c r="E189" s="75"/>
      <c r="F189" s="75"/>
      <c r="G189" s="75"/>
      <c r="H189" s="75"/>
      <c r="I189" s="75"/>
      <c r="J189" s="28"/>
      <c r="K189" s="28"/>
      <c r="L189" s="28"/>
      <c r="M189" s="75"/>
      <c r="N189" s="75"/>
      <c r="O189" s="75"/>
      <c r="P189" s="75"/>
      <c r="Q189" s="75"/>
      <c r="R189" s="75"/>
      <c r="S189" s="28"/>
    </row>
    <row r="190" spans="1:19" x14ac:dyDescent="0.35">
      <c r="A190" s="28"/>
      <c r="B190" s="28"/>
      <c r="C190" s="28"/>
      <c r="D190" s="75"/>
      <c r="E190" s="75"/>
      <c r="F190" s="75"/>
      <c r="G190" s="75"/>
      <c r="H190" s="75"/>
      <c r="I190" s="75"/>
      <c r="J190" s="28"/>
      <c r="K190" s="28"/>
      <c r="L190" s="28"/>
      <c r="M190" s="75"/>
      <c r="N190" s="75"/>
      <c r="O190" s="75"/>
      <c r="P190" s="75"/>
      <c r="Q190" s="75"/>
      <c r="R190" s="75"/>
      <c r="S190" s="28"/>
    </row>
    <row r="191" spans="1:19" x14ac:dyDescent="0.35">
      <c r="A191" s="28"/>
      <c r="B191" s="28"/>
      <c r="C191" s="28"/>
      <c r="D191" s="75"/>
      <c r="E191" s="75"/>
      <c r="F191" s="75"/>
      <c r="G191" s="75"/>
      <c r="H191" s="75"/>
      <c r="I191" s="75"/>
      <c r="J191" s="28"/>
      <c r="K191" s="28"/>
      <c r="L191" s="28"/>
      <c r="M191" s="75"/>
      <c r="N191" s="75"/>
      <c r="O191" s="75"/>
      <c r="P191" s="75"/>
      <c r="Q191" s="75"/>
      <c r="R191" s="75"/>
      <c r="S191" s="28"/>
    </row>
    <row r="192" spans="1:19" x14ac:dyDescent="0.35">
      <c r="A192" s="28"/>
      <c r="B192" s="28"/>
      <c r="C192" s="28"/>
      <c r="D192" s="75"/>
      <c r="E192" s="75"/>
      <c r="F192" s="75"/>
      <c r="G192" s="75"/>
      <c r="H192" s="75"/>
      <c r="I192" s="75"/>
      <c r="J192" s="28"/>
      <c r="K192" s="28"/>
      <c r="L192" s="28"/>
      <c r="M192" s="75"/>
      <c r="N192" s="75"/>
      <c r="O192" s="75"/>
      <c r="P192" s="75"/>
      <c r="Q192" s="75"/>
      <c r="R192" s="75"/>
      <c r="S192" s="28"/>
    </row>
    <row r="193" spans="1:19" x14ac:dyDescent="0.35">
      <c r="A193" s="28"/>
      <c r="B193" s="28"/>
      <c r="C193" s="28"/>
      <c r="D193" s="75"/>
      <c r="E193" s="75"/>
      <c r="F193" s="75"/>
      <c r="G193" s="75"/>
      <c r="H193" s="75"/>
      <c r="I193" s="75"/>
      <c r="J193" s="28"/>
      <c r="K193" s="28"/>
      <c r="L193" s="28"/>
      <c r="M193" s="75"/>
      <c r="N193" s="75"/>
      <c r="O193" s="75"/>
      <c r="P193" s="75"/>
      <c r="Q193" s="75"/>
      <c r="R193" s="75"/>
      <c r="S193" s="28"/>
    </row>
    <row r="194" spans="1:19" x14ac:dyDescent="0.35">
      <c r="A194" s="28"/>
      <c r="B194" s="28"/>
      <c r="C194" s="28"/>
      <c r="D194" s="75"/>
      <c r="E194" s="75"/>
      <c r="F194" s="75"/>
      <c r="G194" s="75"/>
      <c r="H194" s="75"/>
      <c r="I194" s="75"/>
      <c r="J194" s="28"/>
      <c r="K194" s="28"/>
      <c r="L194" s="28"/>
      <c r="M194" s="75"/>
      <c r="N194" s="75"/>
      <c r="O194" s="75"/>
      <c r="P194" s="75"/>
      <c r="Q194" s="75"/>
      <c r="R194" s="75"/>
      <c r="S194" s="28"/>
    </row>
    <row r="195" spans="1:19" x14ac:dyDescent="0.35">
      <c r="A195" s="28"/>
      <c r="B195" s="28"/>
      <c r="C195" s="28"/>
      <c r="D195" s="75"/>
      <c r="E195" s="75"/>
      <c r="F195" s="75"/>
      <c r="G195" s="75"/>
      <c r="H195" s="75"/>
      <c r="I195" s="75"/>
      <c r="J195" s="28"/>
      <c r="K195" s="28"/>
      <c r="L195" s="28"/>
      <c r="M195" s="75"/>
      <c r="N195" s="75"/>
      <c r="O195" s="75"/>
      <c r="P195" s="75"/>
      <c r="Q195" s="75"/>
      <c r="R195" s="75"/>
      <c r="S195" s="28"/>
    </row>
    <row r="196" spans="1:19" x14ac:dyDescent="0.35">
      <c r="A196" s="28"/>
      <c r="B196" s="28"/>
      <c r="C196" s="28"/>
      <c r="D196" s="75"/>
      <c r="E196" s="75"/>
      <c r="F196" s="75"/>
      <c r="G196" s="75"/>
      <c r="H196" s="75"/>
      <c r="I196" s="75"/>
      <c r="J196" s="75"/>
      <c r="K196" s="75"/>
      <c r="L196" s="75"/>
      <c r="M196" s="75"/>
      <c r="N196" s="75"/>
      <c r="O196" s="75"/>
      <c r="P196" s="75"/>
      <c r="Q196" s="75"/>
      <c r="R196" s="75"/>
      <c r="S196" s="75"/>
    </row>
    <row r="197" spans="1:19" x14ac:dyDescent="0.35">
      <c r="A197" s="28"/>
      <c r="B197" s="28"/>
      <c r="C197" s="28"/>
      <c r="D197" s="75"/>
      <c r="E197" s="75"/>
      <c r="F197" s="75"/>
      <c r="G197" s="75"/>
      <c r="H197" s="75"/>
      <c r="I197" s="75"/>
      <c r="J197" s="75"/>
      <c r="K197" s="75"/>
      <c r="L197" s="75"/>
      <c r="M197" s="75"/>
      <c r="N197" s="75"/>
      <c r="O197" s="75"/>
      <c r="P197" s="75"/>
      <c r="Q197" s="75"/>
      <c r="R197" s="75"/>
      <c r="S197" s="75"/>
    </row>
    <row r="198" spans="1:19" x14ac:dyDescent="0.35">
      <c r="A198" s="28"/>
      <c r="B198" s="28"/>
      <c r="C198" s="28"/>
      <c r="D198" s="75"/>
      <c r="E198" s="75"/>
      <c r="F198" s="75"/>
      <c r="G198" s="75"/>
      <c r="H198" s="75"/>
      <c r="I198" s="75"/>
      <c r="J198" s="75"/>
      <c r="K198" s="75"/>
      <c r="L198" s="75"/>
      <c r="M198" s="75"/>
      <c r="N198" s="75"/>
      <c r="O198" s="75"/>
      <c r="P198" s="75"/>
      <c r="Q198" s="75"/>
      <c r="R198" s="75"/>
      <c r="S198" s="75"/>
    </row>
    <row r="199" spans="1:19" x14ac:dyDescent="0.35">
      <c r="A199" s="28"/>
      <c r="B199" s="28"/>
      <c r="C199" s="28"/>
      <c r="D199" s="34"/>
      <c r="E199" s="34"/>
      <c r="F199" s="34"/>
      <c r="G199" s="34"/>
      <c r="H199" s="34"/>
      <c r="I199" s="34"/>
      <c r="J199" s="34"/>
      <c r="K199" s="34"/>
      <c r="L199" s="34"/>
      <c r="M199" s="34"/>
      <c r="N199" s="34"/>
      <c r="O199" s="34"/>
      <c r="P199" s="34"/>
      <c r="Q199" s="34"/>
      <c r="R199" s="34"/>
      <c r="S199" s="34"/>
    </row>
    <row r="200" spans="1:19" x14ac:dyDescent="0.35">
      <c r="B200" s="28"/>
      <c r="C200" s="28"/>
      <c r="D200" s="76"/>
      <c r="E200" s="76"/>
      <c r="F200" s="76"/>
      <c r="G200" s="76"/>
      <c r="H200" s="76"/>
      <c r="I200" s="76"/>
      <c r="J200" s="76"/>
      <c r="K200" s="76"/>
      <c r="L200" s="76"/>
      <c r="M200" s="76"/>
      <c r="N200" s="76"/>
      <c r="O200" s="76"/>
      <c r="P200" s="76"/>
      <c r="Q200" s="76"/>
      <c r="R200" s="76"/>
      <c r="S200" s="77"/>
    </row>
    <row r="201" spans="1:19" x14ac:dyDescent="0.35">
      <c r="B201" s="28"/>
      <c r="C201" s="28"/>
      <c r="D201" s="76"/>
      <c r="E201" s="76"/>
      <c r="F201" s="76"/>
      <c r="G201" s="76"/>
      <c r="H201" s="76"/>
      <c r="I201" s="76"/>
      <c r="J201" s="76"/>
      <c r="K201" s="76"/>
      <c r="L201" s="76"/>
      <c r="M201" s="76"/>
      <c r="N201" s="76"/>
      <c r="O201" s="76"/>
      <c r="P201" s="76"/>
      <c r="Q201" s="76"/>
      <c r="R201" s="76"/>
      <c r="S201" s="77"/>
    </row>
    <row r="202" spans="1:19" x14ac:dyDescent="0.35">
      <c r="B202" s="28"/>
      <c r="C202" s="28"/>
      <c r="D202" s="76"/>
      <c r="E202" s="76"/>
      <c r="F202" s="76"/>
      <c r="G202" s="76"/>
      <c r="H202" s="76"/>
      <c r="I202" s="76"/>
      <c r="J202" s="76"/>
      <c r="K202" s="76"/>
      <c r="L202" s="76"/>
      <c r="M202" s="76"/>
      <c r="N202" s="76"/>
      <c r="O202" s="76"/>
      <c r="P202" s="76"/>
      <c r="Q202" s="76"/>
      <c r="R202" s="76"/>
      <c r="S202" s="77"/>
    </row>
    <row r="203" spans="1:19" x14ac:dyDescent="0.35">
      <c r="A203" s="28"/>
      <c r="B203" s="28"/>
      <c r="C203" s="28"/>
      <c r="D203" s="76"/>
      <c r="E203" s="76"/>
      <c r="F203" s="76"/>
      <c r="G203" s="76"/>
      <c r="H203" s="76"/>
      <c r="I203" s="76"/>
      <c r="J203" s="76"/>
      <c r="K203" s="76"/>
      <c r="L203" s="76"/>
      <c r="M203" s="76"/>
      <c r="N203" s="76"/>
      <c r="O203" s="76"/>
      <c r="P203" s="76"/>
      <c r="Q203" s="76"/>
      <c r="R203" s="76"/>
      <c r="S203" s="77"/>
    </row>
    <row r="206" spans="1:19" x14ac:dyDescent="0.35">
      <c r="A206" s="28"/>
      <c r="B206" s="28"/>
      <c r="C206" s="28"/>
      <c r="D206" s="76"/>
      <c r="E206" s="76"/>
      <c r="F206" s="76"/>
      <c r="G206" s="76"/>
      <c r="H206" s="76"/>
      <c r="I206" s="76"/>
      <c r="J206" s="76"/>
      <c r="K206" s="76"/>
      <c r="L206" s="76"/>
      <c r="M206" s="76"/>
      <c r="N206" s="76"/>
      <c r="O206" s="76"/>
      <c r="P206" s="76"/>
      <c r="Q206" s="76"/>
      <c r="R206" s="76"/>
      <c r="S206" s="77"/>
    </row>
    <row r="207" spans="1:19" x14ac:dyDescent="0.35">
      <c r="A207" s="28"/>
      <c r="B207" s="28"/>
      <c r="C207" s="28"/>
      <c r="D207" s="76"/>
      <c r="E207" s="76"/>
      <c r="F207" s="76"/>
      <c r="G207" s="76"/>
      <c r="H207" s="76"/>
      <c r="I207" s="76"/>
      <c r="J207" s="76"/>
      <c r="K207" s="76"/>
      <c r="L207" s="76"/>
      <c r="M207" s="76"/>
      <c r="N207" s="76"/>
      <c r="O207" s="76"/>
      <c r="P207" s="76"/>
      <c r="Q207" s="76"/>
      <c r="R207" s="76"/>
      <c r="S207" s="77"/>
    </row>
    <row r="208" spans="1:19" x14ac:dyDescent="0.35">
      <c r="A208" s="28"/>
      <c r="B208" s="28"/>
      <c r="C208" s="28"/>
      <c r="D208" s="76"/>
      <c r="E208" s="76"/>
      <c r="F208" s="76"/>
      <c r="G208" s="76"/>
      <c r="H208" s="76"/>
      <c r="I208" s="76"/>
      <c r="J208" s="76"/>
      <c r="K208" s="76"/>
      <c r="L208" s="76"/>
      <c r="M208" s="76"/>
      <c r="N208" s="76"/>
      <c r="O208" s="76"/>
      <c r="P208" s="76"/>
      <c r="Q208" s="76"/>
      <c r="R208" s="76"/>
      <c r="S208" s="77"/>
    </row>
    <row r="209" spans="1:19" x14ac:dyDescent="0.35">
      <c r="A209" s="28"/>
      <c r="B209" s="28"/>
      <c r="C209" s="28"/>
      <c r="D209" s="34"/>
      <c r="E209" s="34"/>
      <c r="F209" s="34"/>
      <c r="G209" s="34"/>
      <c r="H209" s="34"/>
      <c r="I209" s="34"/>
      <c r="J209" s="34"/>
      <c r="K209" s="34"/>
      <c r="L209" s="34"/>
      <c r="M209" s="34"/>
      <c r="N209" s="34"/>
      <c r="O209" s="34"/>
      <c r="P209" s="34"/>
      <c r="Q209" s="34"/>
      <c r="R209" s="34"/>
      <c r="S209" s="75"/>
    </row>
    <row r="210" spans="1:19" x14ac:dyDescent="0.35">
      <c r="A210" s="28"/>
      <c r="B210" s="28"/>
      <c r="C210" s="28"/>
      <c r="D210" s="34"/>
      <c r="E210" s="34"/>
      <c r="F210" s="34"/>
      <c r="G210" s="34"/>
      <c r="H210" s="34"/>
      <c r="I210" s="34"/>
      <c r="J210" s="34"/>
      <c r="K210" s="34"/>
      <c r="L210" s="34"/>
      <c r="M210" s="34"/>
      <c r="N210" s="34"/>
      <c r="O210" s="34"/>
      <c r="P210" s="34"/>
      <c r="Q210" s="34"/>
      <c r="R210" s="34"/>
      <c r="S210" s="75"/>
    </row>
    <row r="211" spans="1:19" x14ac:dyDescent="0.35">
      <c r="A211" s="28"/>
      <c r="B211" s="28"/>
      <c r="C211" s="28"/>
      <c r="D211" s="34"/>
      <c r="E211" s="34"/>
      <c r="F211" s="34"/>
      <c r="G211" s="34"/>
      <c r="H211" s="34"/>
      <c r="I211" s="34"/>
      <c r="J211" s="34"/>
      <c r="K211" s="34"/>
      <c r="L211" s="34"/>
      <c r="M211" s="34"/>
      <c r="N211" s="34"/>
      <c r="O211" s="34"/>
      <c r="P211" s="34"/>
      <c r="Q211" s="34"/>
      <c r="R211" s="34"/>
      <c r="S211" s="75"/>
    </row>
    <row r="212" spans="1:19" x14ac:dyDescent="0.35">
      <c r="A212" s="28"/>
      <c r="C212" s="28"/>
      <c r="D212" s="34"/>
      <c r="E212" s="34"/>
      <c r="F212" s="34"/>
      <c r="G212" s="34"/>
      <c r="H212" s="34"/>
      <c r="I212" s="34"/>
      <c r="J212" s="34"/>
      <c r="K212" s="34"/>
      <c r="L212" s="34"/>
      <c r="M212" s="34"/>
      <c r="N212" s="34"/>
      <c r="O212" s="34"/>
      <c r="P212" s="34"/>
      <c r="Q212" s="34"/>
      <c r="R212" s="34"/>
      <c r="S212" s="34"/>
    </row>
    <row r="213" spans="1:19" x14ac:dyDescent="0.35">
      <c r="A213" s="28"/>
      <c r="C213" s="28"/>
      <c r="D213" s="34"/>
      <c r="E213" s="34"/>
      <c r="F213" s="34"/>
      <c r="G213" s="34"/>
      <c r="H213" s="34"/>
      <c r="I213" s="34"/>
      <c r="J213" s="34"/>
      <c r="K213" s="34"/>
      <c r="L213" s="34"/>
      <c r="M213" s="34"/>
      <c r="N213" s="34"/>
      <c r="O213" s="34"/>
      <c r="P213" s="34"/>
      <c r="Q213" s="34"/>
      <c r="R213" s="34"/>
      <c r="S213" s="34"/>
    </row>
    <row r="214" spans="1:19" x14ac:dyDescent="0.35">
      <c r="A214" s="28"/>
      <c r="C214" s="78"/>
      <c r="D214" s="76"/>
      <c r="E214" s="76"/>
      <c r="F214" s="76"/>
      <c r="G214" s="76"/>
      <c r="H214" s="76"/>
      <c r="I214" s="76"/>
      <c r="J214" s="76"/>
      <c r="K214" s="76"/>
      <c r="L214" s="76"/>
      <c r="M214" s="76"/>
      <c r="N214" s="76"/>
      <c r="O214" s="76"/>
      <c r="P214" s="76"/>
      <c r="Q214" s="76"/>
      <c r="R214" s="76"/>
      <c r="S214" s="76"/>
    </row>
    <row r="215" spans="1:19" x14ac:dyDescent="0.35">
      <c r="A215" s="28"/>
      <c r="C215" s="28"/>
      <c r="D215" s="34"/>
      <c r="E215" s="34"/>
      <c r="F215" s="34"/>
      <c r="G215" s="34"/>
      <c r="H215" s="34"/>
      <c r="I215" s="34"/>
      <c r="J215" s="34"/>
      <c r="K215" s="34"/>
      <c r="L215" s="34"/>
      <c r="M215" s="34"/>
      <c r="N215" s="34"/>
      <c r="O215" s="34"/>
      <c r="P215" s="34"/>
      <c r="Q215" s="34"/>
      <c r="R215" s="34"/>
      <c r="S215" s="34"/>
    </row>
    <row r="216" spans="1:19" x14ac:dyDescent="0.35">
      <c r="A216" s="28"/>
      <c r="C216" s="28"/>
      <c r="D216" s="76"/>
      <c r="E216" s="76"/>
      <c r="F216" s="76"/>
      <c r="G216" s="76"/>
      <c r="H216" s="76"/>
      <c r="I216" s="76"/>
      <c r="J216" s="76"/>
      <c r="K216" s="76"/>
      <c r="L216" s="76"/>
      <c r="M216" s="76"/>
      <c r="N216" s="76"/>
      <c r="O216" s="76"/>
      <c r="P216" s="76"/>
      <c r="Q216" s="76"/>
      <c r="R216" s="76"/>
      <c r="S216" s="77"/>
    </row>
    <row r="217" spans="1:19" x14ac:dyDescent="0.35">
      <c r="A217" s="28"/>
      <c r="C217" s="28"/>
      <c r="D217" s="34"/>
      <c r="E217" s="34"/>
      <c r="F217" s="34"/>
      <c r="G217" s="34"/>
      <c r="H217" s="34"/>
      <c r="I217" s="34"/>
      <c r="J217" s="34"/>
      <c r="K217" s="34"/>
      <c r="L217" s="34"/>
      <c r="M217" s="34"/>
      <c r="N217" s="34"/>
      <c r="O217" s="34"/>
      <c r="P217" s="34"/>
      <c r="Q217" s="34"/>
      <c r="R217" s="34"/>
      <c r="S217" s="34"/>
    </row>
    <row r="218" spans="1:19" x14ac:dyDescent="0.35">
      <c r="A218" s="28"/>
      <c r="C218" s="78"/>
      <c r="D218" s="76"/>
      <c r="E218" s="76"/>
      <c r="F218" s="76"/>
      <c r="G218" s="76"/>
      <c r="H218" s="76"/>
      <c r="I218" s="76"/>
      <c r="J218" s="76"/>
      <c r="K218" s="76"/>
      <c r="L218" s="76"/>
      <c r="M218" s="76"/>
      <c r="N218" s="76"/>
      <c r="O218" s="76"/>
      <c r="P218" s="76"/>
      <c r="Q218" s="76"/>
      <c r="R218" s="76"/>
      <c r="S218" s="76"/>
    </row>
    <row r="219" spans="1:19" x14ac:dyDescent="0.35">
      <c r="A219" s="28"/>
      <c r="C219" s="78"/>
      <c r="D219" s="76"/>
      <c r="E219" s="76"/>
      <c r="F219" s="76"/>
      <c r="G219" s="76"/>
      <c r="H219" s="76"/>
      <c r="I219" s="76"/>
      <c r="J219" s="76"/>
      <c r="K219" s="76"/>
      <c r="L219" s="76"/>
      <c r="M219" s="76"/>
      <c r="N219" s="76"/>
      <c r="O219" s="76"/>
      <c r="P219" s="76"/>
      <c r="Q219" s="76"/>
      <c r="R219" s="76"/>
      <c r="S219" s="76"/>
    </row>
    <row r="220" spans="1:19" x14ac:dyDescent="0.35">
      <c r="A220" s="28"/>
      <c r="C220" s="28"/>
      <c r="D220" s="34"/>
      <c r="E220" s="34"/>
      <c r="F220" s="34"/>
      <c r="G220" s="34"/>
      <c r="H220" s="34"/>
      <c r="I220" s="34"/>
      <c r="J220" s="34"/>
      <c r="K220" s="34"/>
      <c r="L220" s="34"/>
      <c r="M220" s="34"/>
      <c r="N220" s="34"/>
      <c r="O220" s="34"/>
      <c r="P220" s="34"/>
      <c r="Q220" s="34"/>
      <c r="R220" s="34"/>
      <c r="S220" s="34"/>
    </row>
    <row r="221" spans="1:19" x14ac:dyDescent="0.35">
      <c r="A221" s="28"/>
      <c r="C221" s="28"/>
      <c r="D221" s="34"/>
      <c r="E221" s="34"/>
      <c r="F221" s="34"/>
      <c r="G221" s="34"/>
      <c r="H221" s="34"/>
      <c r="I221" s="34"/>
      <c r="J221" s="34"/>
      <c r="K221" s="34"/>
      <c r="L221" s="34"/>
      <c r="M221" s="34"/>
      <c r="N221" s="34"/>
      <c r="O221" s="34"/>
      <c r="P221" s="34"/>
      <c r="Q221" s="34"/>
      <c r="R221" s="34"/>
      <c r="S221" s="34"/>
    </row>
    <row r="222" spans="1:19" x14ac:dyDescent="0.35">
      <c r="A222" s="28"/>
      <c r="C222" s="78"/>
      <c r="D222" s="76"/>
      <c r="E222" s="76"/>
      <c r="F222" s="76"/>
      <c r="G222" s="76"/>
      <c r="H222" s="76"/>
      <c r="I222" s="76"/>
      <c r="J222" s="76"/>
      <c r="K222" s="76"/>
      <c r="L222" s="76"/>
      <c r="M222" s="76"/>
      <c r="N222" s="76"/>
      <c r="O222" s="76"/>
      <c r="P222" s="76"/>
      <c r="Q222" s="76"/>
      <c r="R222" s="76"/>
      <c r="S222" s="76"/>
    </row>
    <row r="223" spans="1:19" x14ac:dyDescent="0.35">
      <c r="A223" s="28"/>
      <c r="C223" s="28"/>
      <c r="D223" s="34"/>
      <c r="E223" s="34"/>
      <c r="F223" s="34"/>
      <c r="G223" s="34"/>
      <c r="H223" s="34"/>
      <c r="I223" s="34"/>
      <c r="J223" s="34"/>
      <c r="K223" s="34"/>
      <c r="L223" s="34"/>
      <c r="M223" s="34"/>
      <c r="N223" s="34"/>
      <c r="O223" s="34"/>
      <c r="P223" s="34"/>
      <c r="Q223" s="34"/>
      <c r="R223" s="34"/>
      <c r="S223" s="34"/>
    </row>
    <row r="224" spans="1:19" x14ac:dyDescent="0.35">
      <c r="A224" s="28"/>
      <c r="C224" s="28"/>
      <c r="D224" s="34"/>
      <c r="E224" s="34"/>
      <c r="F224" s="34"/>
      <c r="G224" s="34"/>
      <c r="H224" s="34"/>
      <c r="I224" s="34"/>
      <c r="J224" s="34"/>
      <c r="K224" s="34"/>
      <c r="L224" s="34"/>
      <c r="M224" s="34"/>
      <c r="N224" s="34"/>
      <c r="O224" s="34"/>
      <c r="P224" s="34"/>
      <c r="Q224" s="34"/>
      <c r="R224" s="34"/>
      <c r="S224" s="34"/>
    </row>
    <row r="225" spans="1:19" x14ac:dyDescent="0.35">
      <c r="A225" s="28"/>
      <c r="C225" s="28"/>
      <c r="D225" s="34"/>
      <c r="E225" s="34"/>
      <c r="F225" s="34"/>
      <c r="G225" s="34"/>
      <c r="H225" s="34"/>
      <c r="I225" s="34"/>
      <c r="J225" s="34"/>
      <c r="K225" s="34"/>
      <c r="L225" s="34"/>
      <c r="M225" s="34"/>
      <c r="N225" s="34"/>
      <c r="O225" s="34"/>
      <c r="P225" s="34"/>
      <c r="Q225" s="34"/>
      <c r="R225" s="34"/>
      <c r="S225" s="34"/>
    </row>
    <row r="226" spans="1:19" x14ac:dyDescent="0.35">
      <c r="A226" s="28"/>
      <c r="C226" s="28"/>
      <c r="D226" s="34"/>
      <c r="E226" s="34"/>
      <c r="F226" s="34"/>
      <c r="G226" s="34"/>
      <c r="H226" s="34"/>
      <c r="I226" s="34"/>
      <c r="J226" s="34"/>
      <c r="K226" s="34"/>
      <c r="L226" s="34"/>
      <c r="M226" s="34"/>
      <c r="N226" s="34"/>
      <c r="O226" s="34"/>
      <c r="P226" s="34"/>
      <c r="Q226" s="34"/>
      <c r="R226" s="34"/>
      <c r="S226" s="34"/>
    </row>
    <row r="227" spans="1:19" x14ac:dyDescent="0.35">
      <c r="A227" s="28"/>
      <c r="C227" s="28"/>
      <c r="D227" s="34"/>
      <c r="E227" s="34"/>
      <c r="F227" s="34"/>
      <c r="G227" s="34"/>
      <c r="H227" s="34"/>
      <c r="I227" s="34"/>
      <c r="J227" s="34"/>
      <c r="K227" s="34"/>
      <c r="L227" s="34"/>
      <c r="M227" s="34"/>
      <c r="N227" s="34"/>
      <c r="O227" s="34"/>
      <c r="P227" s="34"/>
      <c r="Q227" s="34"/>
      <c r="R227" s="34"/>
      <c r="S227" s="34"/>
    </row>
    <row r="228" spans="1:19" x14ac:dyDescent="0.35">
      <c r="A228" s="28"/>
      <c r="C228" s="78"/>
      <c r="D228" s="76"/>
      <c r="E228" s="76"/>
      <c r="F228" s="76"/>
      <c r="G228" s="76"/>
      <c r="H228" s="76"/>
      <c r="I228" s="76"/>
      <c r="J228" s="76"/>
      <c r="K228" s="76"/>
      <c r="L228" s="76"/>
      <c r="M228" s="76"/>
      <c r="N228" s="76"/>
      <c r="O228" s="76"/>
      <c r="P228" s="76"/>
      <c r="Q228" s="76"/>
      <c r="R228" s="76"/>
      <c r="S228" s="76"/>
    </row>
    <row r="229" spans="1:19" x14ac:dyDescent="0.35">
      <c r="A229" s="28"/>
      <c r="C229" s="78"/>
      <c r="D229" s="76"/>
      <c r="E229" s="76"/>
      <c r="F229" s="76"/>
      <c r="G229" s="76"/>
      <c r="H229" s="76"/>
      <c r="I229" s="76"/>
      <c r="J229" s="76"/>
      <c r="K229" s="76"/>
      <c r="L229" s="76"/>
      <c r="M229" s="76"/>
      <c r="N229" s="76"/>
      <c r="O229" s="76"/>
      <c r="P229" s="76"/>
      <c r="Q229" s="76"/>
      <c r="R229" s="76"/>
      <c r="S229" s="76"/>
    </row>
    <row r="230" spans="1:19" x14ac:dyDescent="0.35">
      <c r="A230" s="28"/>
      <c r="C230" s="78"/>
      <c r="D230" s="76"/>
      <c r="E230" s="76"/>
      <c r="F230" s="76"/>
      <c r="G230" s="76"/>
      <c r="H230" s="76"/>
      <c r="I230" s="76"/>
      <c r="J230" s="76"/>
      <c r="K230" s="76"/>
      <c r="L230" s="76"/>
      <c r="M230" s="76"/>
      <c r="N230" s="76"/>
      <c r="O230" s="76"/>
      <c r="P230" s="76"/>
      <c r="Q230" s="76"/>
      <c r="R230" s="76"/>
      <c r="S230" s="76"/>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28"/>
      <c r="S232" s="75"/>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78"/>
      <c r="D234" s="76"/>
      <c r="E234" s="76"/>
      <c r="F234" s="76"/>
      <c r="G234" s="76"/>
      <c r="H234" s="76"/>
      <c r="I234" s="76"/>
      <c r="J234" s="76"/>
      <c r="K234" s="76"/>
      <c r="L234" s="76"/>
      <c r="M234" s="76"/>
      <c r="N234" s="76"/>
      <c r="O234" s="76"/>
      <c r="P234" s="76"/>
      <c r="Q234" s="76"/>
      <c r="R234" s="76"/>
      <c r="S234" s="75"/>
    </row>
    <row r="235" spans="1:19" x14ac:dyDescent="0.35">
      <c r="A235" s="28"/>
      <c r="C235" s="28"/>
      <c r="D235" s="35"/>
      <c r="E235" s="35"/>
      <c r="F235" s="35"/>
      <c r="G235" s="35"/>
      <c r="H235" s="35"/>
      <c r="I235" s="35"/>
      <c r="J235" s="35"/>
      <c r="K235" s="35"/>
      <c r="L235" s="35"/>
      <c r="M235" s="35"/>
      <c r="N235" s="35"/>
      <c r="O235" s="35"/>
      <c r="P235" s="35"/>
      <c r="Q235" s="35"/>
      <c r="R235" s="35"/>
      <c r="S235" s="75"/>
    </row>
    <row r="236" spans="1:19" x14ac:dyDescent="0.35">
      <c r="A236" s="28"/>
      <c r="C236" s="28"/>
      <c r="D236" s="35"/>
      <c r="E236" s="35"/>
      <c r="F236" s="35"/>
      <c r="G236" s="35"/>
      <c r="H236" s="35"/>
      <c r="I236" s="35"/>
      <c r="J236" s="35"/>
      <c r="K236" s="35"/>
      <c r="L236" s="35"/>
      <c r="M236" s="35"/>
      <c r="N236" s="35"/>
      <c r="O236" s="35"/>
      <c r="P236" s="35"/>
      <c r="Q236" s="35"/>
      <c r="R236" s="35"/>
      <c r="S236" s="75"/>
    </row>
    <row r="237" spans="1:19" x14ac:dyDescent="0.35">
      <c r="A237" s="28"/>
      <c r="C237" s="28"/>
      <c r="D237" s="35"/>
      <c r="E237" s="35"/>
      <c r="F237" s="35"/>
      <c r="G237" s="35"/>
      <c r="H237" s="35"/>
      <c r="I237" s="35"/>
      <c r="J237" s="35"/>
      <c r="K237" s="35"/>
      <c r="L237" s="35"/>
      <c r="M237" s="35"/>
      <c r="N237" s="35"/>
      <c r="O237" s="35"/>
      <c r="P237" s="35"/>
      <c r="Q237" s="35"/>
      <c r="R237" s="35"/>
      <c r="S237" s="75"/>
    </row>
    <row r="238" spans="1:19" x14ac:dyDescent="0.35">
      <c r="A238" s="28"/>
      <c r="C238" s="28"/>
      <c r="D238" s="35"/>
      <c r="E238" s="35"/>
      <c r="F238" s="35"/>
      <c r="G238" s="35"/>
      <c r="H238" s="35"/>
      <c r="I238" s="35"/>
      <c r="J238" s="35"/>
      <c r="K238" s="35"/>
      <c r="L238" s="35"/>
      <c r="M238" s="35"/>
      <c r="N238" s="35"/>
      <c r="O238" s="35"/>
      <c r="P238" s="35"/>
      <c r="Q238" s="35"/>
      <c r="R238" s="35"/>
      <c r="S238" s="35"/>
    </row>
    <row r="239" spans="1:19" x14ac:dyDescent="0.35">
      <c r="A239" s="28"/>
      <c r="C239" s="28"/>
      <c r="D239" s="35"/>
      <c r="E239" s="35"/>
      <c r="F239" s="35"/>
      <c r="G239" s="35"/>
      <c r="H239" s="35"/>
      <c r="I239" s="35"/>
      <c r="J239" s="35"/>
      <c r="K239" s="35"/>
      <c r="L239" s="35"/>
      <c r="M239" s="35"/>
      <c r="N239" s="35"/>
      <c r="O239" s="35"/>
      <c r="P239" s="35"/>
      <c r="Q239" s="35"/>
      <c r="R239" s="35"/>
      <c r="S239" s="35"/>
    </row>
    <row r="240" spans="1:19" x14ac:dyDescent="0.35">
      <c r="A240" s="28"/>
      <c r="C240" s="28"/>
      <c r="D240" s="35"/>
      <c r="E240" s="35"/>
      <c r="F240" s="35"/>
      <c r="G240" s="35"/>
      <c r="H240" s="35"/>
      <c r="I240" s="35"/>
      <c r="J240" s="35"/>
      <c r="K240" s="35"/>
      <c r="L240" s="35"/>
      <c r="M240" s="35"/>
      <c r="N240" s="35"/>
      <c r="O240" s="35"/>
      <c r="P240" s="35"/>
      <c r="Q240" s="35"/>
      <c r="R240" s="35"/>
      <c r="S240" s="75"/>
    </row>
    <row r="241" spans="1:19" x14ac:dyDescent="0.35">
      <c r="A241" s="28"/>
      <c r="C241" s="28"/>
      <c r="D241" s="35"/>
      <c r="E241" s="35"/>
      <c r="F241" s="35"/>
      <c r="G241" s="35"/>
      <c r="H241" s="35"/>
      <c r="I241" s="35"/>
      <c r="J241" s="35"/>
      <c r="K241" s="35"/>
      <c r="L241" s="35"/>
      <c r="M241" s="35"/>
      <c r="N241" s="35"/>
      <c r="O241" s="35"/>
      <c r="P241" s="35"/>
      <c r="Q241" s="35"/>
      <c r="R241" s="35"/>
      <c r="S241" s="75"/>
    </row>
    <row r="242" spans="1:19" x14ac:dyDescent="0.35">
      <c r="A242" s="28"/>
      <c r="C242" s="28"/>
      <c r="D242" s="79"/>
      <c r="E242" s="79"/>
      <c r="F242" s="79"/>
      <c r="G242" s="79"/>
      <c r="H242" s="79"/>
      <c r="I242" s="79"/>
      <c r="J242" s="79"/>
      <c r="K242" s="79"/>
      <c r="L242" s="79"/>
      <c r="M242" s="79"/>
      <c r="N242" s="79"/>
      <c r="O242" s="79"/>
      <c r="P242" s="79"/>
      <c r="Q242" s="79"/>
      <c r="R242" s="79"/>
      <c r="S242" s="75"/>
    </row>
    <row r="243" spans="1:19" x14ac:dyDescent="0.35">
      <c r="A243" s="28"/>
      <c r="C243" s="28"/>
      <c r="D243" s="35"/>
      <c r="E243" s="35"/>
      <c r="F243" s="35"/>
      <c r="G243" s="35"/>
      <c r="H243" s="35"/>
      <c r="I243" s="35"/>
      <c r="J243" s="35"/>
      <c r="K243" s="35"/>
      <c r="L243" s="35"/>
      <c r="M243" s="35"/>
      <c r="N243" s="35"/>
      <c r="O243" s="35"/>
      <c r="P243" s="35"/>
      <c r="Q243" s="35"/>
      <c r="R243" s="35"/>
      <c r="S243" s="75"/>
    </row>
    <row r="244" spans="1:19" x14ac:dyDescent="0.35">
      <c r="A244" s="28"/>
      <c r="C244" s="28"/>
      <c r="D244" s="34"/>
      <c r="E244" s="34"/>
      <c r="F244" s="34"/>
      <c r="G244" s="34"/>
      <c r="H244" s="34"/>
      <c r="I244" s="34"/>
      <c r="J244" s="34"/>
      <c r="K244" s="34"/>
      <c r="L244" s="34"/>
      <c r="M244" s="34"/>
      <c r="N244" s="34"/>
      <c r="O244" s="34"/>
      <c r="P244" s="34"/>
      <c r="Q244" s="34"/>
      <c r="R244" s="34"/>
      <c r="S244" s="75"/>
    </row>
    <row r="245" spans="1:19" x14ac:dyDescent="0.35">
      <c r="A245" s="28"/>
      <c r="C245" s="28"/>
      <c r="D245" s="34"/>
      <c r="E245" s="34"/>
      <c r="F245" s="34"/>
      <c r="G245" s="34"/>
      <c r="H245" s="34"/>
      <c r="I245" s="34"/>
      <c r="J245" s="34"/>
      <c r="K245" s="34"/>
      <c r="L245" s="34"/>
      <c r="M245" s="34"/>
      <c r="N245" s="34"/>
      <c r="O245" s="34"/>
      <c r="P245" s="34"/>
      <c r="Q245" s="34"/>
      <c r="R245" s="34"/>
      <c r="S245" s="75"/>
    </row>
    <row r="246" spans="1:19" x14ac:dyDescent="0.35">
      <c r="A246" s="28"/>
      <c r="C246" s="28"/>
      <c r="D246" s="34"/>
      <c r="E246" s="34"/>
      <c r="F246" s="34"/>
      <c r="G246" s="34"/>
      <c r="H246" s="34"/>
      <c r="I246" s="34"/>
      <c r="J246" s="34"/>
      <c r="K246" s="34"/>
      <c r="L246" s="34"/>
      <c r="M246" s="34"/>
      <c r="N246" s="34"/>
      <c r="O246" s="34"/>
      <c r="P246" s="34"/>
      <c r="Q246" s="34"/>
      <c r="R246" s="34"/>
      <c r="S246" s="75"/>
    </row>
    <row r="247" spans="1:19" x14ac:dyDescent="0.35">
      <c r="A247" s="28"/>
      <c r="C247" s="28"/>
      <c r="D247" s="35"/>
      <c r="E247" s="35"/>
      <c r="F247" s="35"/>
      <c r="G247" s="35"/>
      <c r="H247" s="35"/>
      <c r="I247" s="35"/>
      <c r="J247" s="35"/>
      <c r="K247" s="35"/>
      <c r="L247" s="35"/>
      <c r="M247" s="35"/>
      <c r="N247" s="35"/>
      <c r="O247" s="35"/>
      <c r="P247" s="35"/>
      <c r="Q247" s="35"/>
      <c r="R247" s="35"/>
      <c r="S247" s="79"/>
    </row>
    <row r="248" spans="1:19" x14ac:dyDescent="0.35">
      <c r="A248" s="28"/>
      <c r="C248" s="28"/>
      <c r="D248" s="34"/>
      <c r="E248" s="34"/>
      <c r="F248" s="34"/>
      <c r="G248" s="34"/>
      <c r="H248" s="34"/>
      <c r="I248" s="34"/>
      <c r="J248" s="34"/>
      <c r="K248" s="34"/>
      <c r="L248" s="34"/>
      <c r="M248" s="34"/>
      <c r="N248" s="34"/>
      <c r="O248" s="34"/>
      <c r="P248" s="34"/>
      <c r="Q248" s="34"/>
      <c r="R248" s="34"/>
      <c r="S248" s="75"/>
    </row>
    <row r="249" spans="1:19" x14ac:dyDescent="0.35">
      <c r="A249" s="28"/>
      <c r="C249" s="28"/>
      <c r="D249" s="34"/>
      <c r="E249" s="34"/>
      <c r="F249" s="34"/>
      <c r="G249" s="34"/>
      <c r="H249" s="34"/>
      <c r="I249" s="34"/>
      <c r="J249" s="34"/>
      <c r="K249" s="34"/>
      <c r="L249" s="34"/>
      <c r="M249" s="34"/>
      <c r="N249" s="34"/>
      <c r="O249" s="34"/>
      <c r="P249" s="34"/>
      <c r="Q249" s="34"/>
      <c r="R249" s="34"/>
      <c r="S249" s="75"/>
    </row>
    <row r="250" spans="1:19" x14ac:dyDescent="0.35">
      <c r="A250" s="28"/>
      <c r="C250" s="28"/>
      <c r="D250" s="75"/>
      <c r="E250" s="75"/>
      <c r="F250" s="75"/>
      <c r="G250" s="75"/>
      <c r="H250" s="75"/>
      <c r="I250" s="75"/>
      <c r="J250" s="75"/>
      <c r="K250" s="75"/>
      <c r="L250" s="75"/>
      <c r="M250" s="75"/>
      <c r="N250" s="75"/>
      <c r="O250" s="75"/>
      <c r="P250" s="75"/>
      <c r="Q250" s="75"/>
      <c r="R250" s="75"/>
      <c r="S250" s="75"/>
    </row>
    <row r="251" spans="1:19" x14ac:dyDescent="0.35">
      <c r="A251" s="28"/>
      <c r="C251" s="28"/>
      <c r="D251" s="34"/>
      <c r="E251" s="34"/>
      <c r="F251" s="34"/>
      <c r="G251" s="34"/>
      <c r="H251" s="34"/>
      <c r="I251" s="34"/>
      <c r="J251" s="34"/>
      <c r="K251" s="34"/>
      <c r="L251" s="34"/>
      <c r="M251" s="34"/>
      <c r="N251" s="34"/>
      <c r="O251" s="34"/>
      <c r="P251" s="34"/>
      <c r="Q251" s="34"/>
      <c r="R251" s="34"/>
      <c r="S251" s="75"/>
    </row>
    <row r="252" spans="1:19" x14ac:dyDescent="0.35">
      <c r="A252" s="28"/>
      <c r="C252" s="28"/>
      <c r="D252" s="34"/>
      <c r="E252" s="34"/>
      <c r="F252" s="34"/>
      <c r="G252" s="34"/>
      <c r="H252" s="34"/>
      <c r="I252" s="34"/>
      <c r="J252" s="34"/>
      <c r="K252" s="34"/>
      <c r="L252" s="34"/>
      <c r="M252" s="34"/>
      <c r="N252" s="34"/>
      <c r="O252" s="34"/>
      <c r="P252" s="34"/>
      <c r="Q252" s="34"/>
      <c r="R252" s="34"/>
      <c r="S252" s="75"/>
    </row>
    <row r="253" spans="1:19" x14ac:dyDescent="0.35">
      <c r="A253" s="28"/>
      <c r="C253" s="28"/>
      <c r="D253" s="34"/>
      <c r="E253" s="34"/>
      <c r="F253" s="34"/>
      <c r="G253" s="34"/>
      <c r="H253" s="34"/>
      <c r="I253" s="34"/>
      <c r="J253" s="34"/>
      <c r="K253" s="34"/>
      <c r="L253" s="34"/>
      <c r="M253" s="34"/>
      <c r="N253" s="34"/>
      <c r="O253" s="34"/>
      <c r="P253" s="34"/>
      <c r="Q253" s="34"/>
      <c r="R253" s="34"/>
      <c r="S253" s="75"/>
    </row>
    <row r="254" spans="1:19" x14ac:dyDescent="0.35">
      <c r="A254" s="28"/>
      <c r="C254" s="28"/>
      <c r="D254" s="34"/>
      <c r="E254" s="34"/>
      <c r="F254" s="34"/>
      <c r="G254" s="34"/>
      <c r="H254" s="34"/>
      <c r="I254" s="34"/>
      <c r="J254" s="34"/>
      <c r="K254" s="34"/>
      <c r="L254" s="34"/>
      <c r="M254" s="34"/>
      <c r="N254" s="34"/>
      <c r="O254" s="34"/>
      <c r="P254" s="34"/>
      <c r="Q254" s="34"/>
      <c r="R254" s="34"/>
      <c r="S254" s="75"/>
    </row>
    <row r="255" spans="1:19" x14ac:dyDescent="0.35">
      <c r="A255" s="28"/>
      <c r="C255" s="28"/>
      <c r="D255" s="34"/>
      <c r="E255" s="34"/>
      <c r="F255" s="34"/>
      <c r="G255" s="34"/>
      <c r="H255" s="34"/>
      <c r="I255" s="34"/>
      <c r="J255" s="34"/>
      <c r="K255" s="34"/>
      <c r="L255" s="34"/>
      <c r="M255" s="34"/>
      <c r="N255" s="34"/>
      <c r="O255" s="34"/>
      <c r="P255" s="34"/>
      <c r="Q255" s="34"/>
      <c r="R255" s="34"/>
      <c r="S255" s="75"/>
    </row>
    <row r="256" spans="1:19" x14ac:dyDescent="0.35">
      <c r="A256" s="28"/>
      <c r="C256" s="28"/>
      <c r="D256" s="34"/>
      <c r="E256" s="34"/>
      <c r="F256" s="34"/>
      <c r="G256" s="34"/>
      <c r="H256" s="34"/>
      <c r="I256" s="34"/>
      <c r="J256" s="34"/>
      <c r="K256" s="34"/>
      <c r="L256" s="34"/>
      <c r="M256" s="34"/>
      <c r="N256" s="34"/>
      <c r="O256" s="34"/>
      <c r="P256" s="34"/>
      <c r="Q256" s="34"/>
      <c r="R256" s="34"/>
      <c r="S256" s="75"/>
    </row>
    <row r="257" spans="1:19" x14ac:dyDescent="0.35">
      <c r="A257" s="28"/>
      <c r="C257" s="28"/>
      <c r="D257" s="34"/>
      <c r="E257" s="34"/>
      <c r="F257" s="34"/>
      <c r="G257" s="34"/>
      <c r="H257" s="34"/>
      <c r="I257" s="34"/>
      <c r="J257" s="34"/>
      <c r="K257" s="34"/>
      <c r="L257" s="34"/>
      <c r="M257" s="34"/>
      <c r="N257" s="34"/>
      <c r="O257" s="34"/>
      <c r="P257" s="34"/>
      <c r="Q257" s="34"/>
      <c r="R257" s="34"/>
      <c r="S257" s="75"/>
    </row>
    <row r="258" spans="1:19" x14ac:dyDescent="0.35">
      <c r="A258" s="28"/>
      <c r="C258" s="28"/>
      <c r="D258" s="34"/>
      <c r="E258" s="34"/>
      <c r="F258" s="34"/>
      <c r="G258" s="34"/>
      <c r="H258" s="34"/>
      <c r="I258" s="34"/>
      <c r="J258" s="34"/>
      <c r="K258" s="34"/>
      <c r="L258" s="34"/>
      <c r="M258" s="34"/>
      <c r="N258" s="34"/>
      <c r="O258" s="34"/>
      <c r="P258" s="34"/>
      <c r="Q258" s="34"/>
      <c r="R258" s="34"/>
      <c r="S258" s="75"/>
    </row>
    <row r="259" spans="1:19" x14ac:dyDescent="0.35">
      <c r="A259" s="28"/>
      <c r="C259" s="28"/>
      <c r="D259" s="34"/>
      <c r="E259" s="34"/>
      <c r="F259" s="34"/>
      <c r="G259" s="34"/>
      <c r="H259" s="34"/>
      <c r="I259" s="34"/>
      <c r="J259" s="34"/>
      <c r="K259" s="34"/>
      <c r="L259" s="34"/>
      <c r="M259" s="34"/>
      <c r="N259" s="34"/>
      <c r="O259" s="34"/>
      <c r="P259" s="34"/>
      <c r="Q259" s="34"/>
      <c r="R259" s="34"/>
      <c r="S259" s="75"/>
    </row>
    <row r="260" spans="1:19" x14ac:dyDescent="0.35">
      <c r="A260" s="28"/>
      <c r="C260" s="28"/>
      <c r="D260" s="34"/>
      <c r="E260" s="34"/>
      <c r="F260" s="34"/>
      <c r="G260" s="34"/>
      <c r="H260" s="34"/>
      <c r="I260" s="34"/>
      <c r="J260" s="34"/>
      <c r="K260" s="34"/>
      <c r="L260" s="34"/>
      <c r="M260" s="34"/>
      <c r="N260" s="34"/>
      <c r="O260" s="34"/>
      <c r="P260" s="34"/>
      <c r="Q260" s="34"/>
      <c r="R260" s="34"/>
      <c r="S260" s="75"/>
    </row>
    <row r="261" spans="1:19" x14ac:dyDescent="0.35">
      <c r="A261" s="28"/>
      <c r="C261" s="28"/>
      <c r="D261" s="34"/>
      <c r="E261" s="34"/>
      <c r="F261" s="34"/>
      <c r="G261" s="34"/>
      <c r="H261" s="34"/>
      <c r="I261" s="34"/>
      <c r="J261" s="34"/>
      <c r="K261" s="34"/>
      <c r="L261" s="34"/>
      <c r="M261" s="34"/>
      <c r="N261" s="34"/>
      <c r="O261" s="34"/>
      <c r="P261" s="34"/>
      <c r="Q261" s="34"/>
      <c r="R261" s="34"/>
      <c r="S261" s="75"/>
    </row>
    <row r="262" spans="1:19" x14ac:dyDescent="0.35">
      <c r="A262" s="28"/>
      <c r="C262" s="28"/>
      <c r="D262" s="34"/>
      <c r="E262" s="34"/>
      <c r="F262" s="34"/>
      <c r="G262" s="34"/>
      <c r="H262" s="34"/>
      <c r="I262" s="34"/>
      <c r="J262" s="34"/>
      <c r="K262" s="34"/>
      <c r="L262" s="34"/>
      <c r="M262" s="34"/>
      <c r="N262" s="34"/>
      <c r="O262" s="34"/>
      <c r="P262" s="34"/>
      <c r="Q262" s="34"/>
      <c r="R262" s="34"/>
      <c r="S262" s="75"/>
    </row>
    <row r="263" spans="1:19" x14ac:dyDescent="0.35">
      <c r="A263" s="28"/>
      <c r="C263" s="28"/>
      <c r="D263" s="34"/>
      <c r="E263" s="34"/>
      <c r="F263" s="34"/>
      <c r="G263" s="34"/>
      <c r="H263" s="34"/>
      <c r="I263" s="34"/>
      <c r="J263" s="34"/>
      <c r="K263" s="34"/>
      <c r="L263" s="34"/>
      <c r="M263" s="34"/>
      <c r="N263" s="34"/>
      <c r="O263" s="34"/>
      <c r="P263" s="34"/>
      <c r="Q263" s="34"/>
      <c r="R263" s="34"/>
      <c r="S263" s="75"/>
    </row>
    <row r="264" spans="1:19" x14ac:dyDescent="0.35">
      <c r="A264" s="28"/>
      <c r="C264" s="28"/>
      <c r="D264" s="34"/>
      <c r="E264" s="34"/>
      <c r="F264" s="34"/>
      <c r="G264" s="34"/>
      <c r="H264" s="34"/>
      <c r="I264" s="34"/>
      <c r="J264" s="34"/>
      <c r="K264" s="34"/>
      <c r="L264" s="34"/>
      <c r="M264" s="34"/>
      <c r="N264" s="34"/>
      <c r="O264" s="34"/>
      <c r="P264" s="34"/>
      <c r="Q264" s="34"/>
      <c r="R264" s="34"/>
      <c r="S264" s="75"/>
    </row>
    <row r="265" spans="1:19" x14ac:dyDescent="0.35">
      <c r="A265" s="28"/>
      <c r="C265" s="28"/>
      <c r="D265" s="34"/>
      <c r="E265" s="34"/>
      <c r="F265" s="34"/>
      <c r="G265" s="34"/>
      <c r="H265" s="34"/>
      <c r="I265" s="34"/>
      <c r="J265" s="34"/>
      <c r="K265" s="34"/>
      <c r="L265" s="34"/>
      <c r="M265" s="34"/>
      <c r="N265" s="34"/>
      <c r="O265" s="34"/>
      <c r="P265" s="34"/>
      <c r="Q265" s="34"/>
      <c r="R265" s="34"/>
      <c r="S265" s="75"/>
    </row>
    <row r="266" spans="1:19" x14ac:dyDescent="0.35">
      <c r="A266" s="28"/>
      <c r="C266" s="28"/>
      <c r="D266" s="34"/>
      <c r="E266" s="34"/>
      <c r="F266" s="34"/>
      <c r="G266" s="34"/>
      <c r="H266" s="34"/>
      <c r="I266" s="34"/>
      <c r="J266" s="34"/>
      <c r="K266" s="34"/>
      <c r="L266" s="34"/>
      <c r="M266" s="34"/>
      <c r="N266" s="34"/>
      <c r="O266" s="34"/>
      <c r="P266" s="34"/>
      <c r="Q266" s="34"/>
      <c r="R266" s="34"/>
      <c r="S266" s="75"/>
    </row>
    <row r="267" spans="1:19" x14ac:dyDescent="0.35">
      <c r="A267" s="28"/>
      <c r="C267" s="28"/>
      <c r="D267" s="34"/>
      <c r="E267" s="34"/>
      <c r="F267" s="34"/>
      <c r="G267" s="34"/>
      <c r="H267" s="34"/>
      <c r="I267" s="34"/>
      <c r="J267" s="34"/>
      <c r="K267" s="34"/>
      <c r="L267" s="34"/>
      <c r="M267" s="34"/>
      <c r="N267" s="34"/>
      <c r="O267" s="34"/>
      <c r="P267" s="34"/>
      <c r="Q267" s="34"/>
      <c r="R267" s="34"/>
      <c r="S267" s="75"/>
    </row>
    <row r="268" spans="1:19" x14ac:dyDescent="0.35">
      <c r="A268" s="28"/>
      <c r="C268" s="28"/>
      <c r="D268" s="34"/>
      <c r="E268" s="34"/>
      <c r="F268" s="34"/>
      <c r="G268" s="34"/>
      <c r="H268" s="34"/>
      <c r="I268" s="34"/>
      <c r="J268" s="34"/>
      <c r="K268" s="34"/>
      <c r="L268" s="34"/>
      <c r="M268" s="34"/>
      <c r="N268" s="34"/>
      <c r="O268" s="34"/>
      <c r="P268" s="34"/>
      <c r="Q268" s="34"/>
      <c r="R268" s="34"/>
      <c r="S268" s="75"/>
    </row>
    <row r="269" spans="1:19" x14ac:dyDescent="0.35">
      <c r="A269" s="28"/>
      <c r="C269" s="28"/>
      <c r="D269" s="34"/>
      <c r="E269" s="34"/>
      <c r="F269" s="34"/>
      <c r="G269" s="34"/>
      <c r="H269" s="34"/>
      <c r="I269" s="34"/>
      <c r="J269" s="34"/>
      <c r="K269" s="34"/>
      <c r="L269" s="34"/>
      <c r="M269" s="34"/>
      <c r="N269" s="34"/>
      <c r="O269" s="34"/>
      <c r="P269" s="34"/>
      <c r="Q269" s="34"/>
      <c r="R269" s="34"/>
      <c r="S269" s="75"/>
    </row>
    <row r="270" spans="1:19" x14ac:dyDescent="0.35">
      <c r="A270" s="28"/>
      <c r="C270" s="28"/>
      <c r="D270" s="34"/>
      <c r="E270" s="34"/>
      <c r="F270" s="34"/>
      <c r="G270" s="34"/>
      <c r="H270" s="34"/>
      <c r="I270" s="34"/>
      <c r="J270" s="34"/>
      <c r="K270" s="34"/>
      <c r="L270" s="34"/>
      <c r="M270" s="34"/>
      <c r="N270" s="34"/>
      <c r="O270" s="34"/>
      <c r="P270" s="34"/>
      <c r="Q270" s="34"/>
      <c r="R270" s="34"/>
      <c r="S270" s="75"/>
    </row>
    <row r="271" spans="1:19" x14ac:dyDescent="0.35">
      <c r="A271" s="28"/>
      <c r="C271" s="28"/>
      <c r="D271" s="34"/>
      <c r="E271" s="34"/>
      <c r="F271" s="34"/>
      <c r="G271" s="34"/>
      <c r="H271" s="34"/>
      <c r="I271" s="34"/>
      <c r="J271" s="34"/>
      <c r="K271" s="34"/>
      <c r="L271" s="34"/>
      <c r="M271" s="34"/>
      <c r="N271" s="34"/>
      <c r="O271" s="34"/>
      <c r="P271" s="34"/>
      <c r="Q271" s="34"/>
      <c r="R271" s="34"/>
      <c r="S271" s="75"/>
    </row>
    <row r="272" spans="1:19" x14ac:dyDescent="0.35">
      <c r="A272" s="28"/>
      <c r="C272" s="28"/>
      <c r="D272" s="34"/>
      <c r="E272" s="34"/>
      <c r="F272" s="34"/>
      <c r="G272" s="34"/>
      <c r="H272" s="34"/>
      <c r="I272" s="34"/>
      <c r="J272" s="34"/>
      <c r="K272" s="34"/>
      <c r="L272" s="34"/>
      <c r="M272" s="34"/>
      <c r="N272" s="34"/>
      <c r="O272" s="34"/>
      <c r="P272" s="34"/>
      <c r="Q272" s="34"/>
      <c r="R272" s="34"/>
      <c r="S272" s="75"/>
    </row>
    <row r="273" spans="1:19" x14ac:dyDescent="0.35">
      <c r="A273" s="28"/>
      <c r="C273" s="28"/>
      <c r="D273" s="34"/>
      <c r="E273" s="34"/>
      <c r="F273" s="34"/>
      <c r="G273" s="34"/>
      <c r="H273" s="34"/>
      <c r="I273" s="34"/>
      <c r="J273" s="34"/>
      <c r="K273" s="34"/>
      <c r="L273" s="34"/>
      <c r="M273" s="34"/>
      <c r="N273" s="34"/>
      <c r="O273" s="34"/>
      <c r="P273" s="34"/>
      <c r="Q273" s="34"/>
      <c r="R273" s="34"/>
      <c r="S273" s="75"/>
    </row>
    <row r="274" spans="1:19" x14ac:dyDescent="0.35">
      <c r="A274" s="28"/>
      <c r="C274" s="28"/>
      <c r="D274" s="34"/>
      <c r="E274" s="34"/>
      <c r="F274" s="34"/>
      <c r="G274" s="34"/>
      <c r="H274" s="34"/>
      <c r="I274" s="34"/>
      <c r="J274" s="34"/>
      <c r="K274" s="34"/>
      <c r="L274" s="34"/>
      <c r="M274" s="34"/>
      <c r="N274" s="34"/>
      <c r="O274" s="34"/>
      <c r="P274" s="34"/>
      <c r="Q274" s="34"/>
      <c r="R274" s="34"/>
      <c r="S274" s="75"/>
    </row>
    <row r="275" spans="1:19" x14ac:dyDescent="0.35">
      <c r="A275" s="28"/>
      <c r="C275" s="28"/>
      <c r="D275" s="34"/>
      <c r="E275" s="34"/>
      <c r="F275" s="34"/>
      <c r="G275" s="34"/>
      <c r="H275" s="34"/>
      <c r="I275" s="34"/>
      <c r="J275" s="34"/>
      <c r="K275" s="34"/>
      <c r="L275" s="34"/>
      <c r="M275" s="34"/>
      <c r="N275" s="34"/>
      <c r="O275" s="34"/>
      <c r="P275" s="34"/>
      <c r="Q275" s="34"/>
      <c r="R275" s="34"/>
      <c r="S275" s="75"/>
    </row>
    <row r="276" spans="1:19" x14ac:dyDescent="0.35">
      <c r="A276" s="28"/>
      <c r="C276" s="28"/>
      <c r="D276" s="34"/>
      <c r="E276" s="34"/>
      <c r="F276" s="34"/>
      <c r="G276" s="34"/>
      <c r="H276" s="34"/>
      <c r="I276" s="34"/>
      <c r="J276" s="34"/>
      <c r="K276" s="34"/>
      <c r="L276" s="34"/>
      <c r="M276" s="34"/>
      <c r="N276" s="34"/>
      <c r="O276" s="34"/>
      <c r="P276" s="34"/>
      <c r="Q276" s="34"/>
      <c r="R276" s="34"/>
      <c r="S276" s="75"/>
    </row>
    <row r="277" spans="1:19" x14ac:dyDescent="0.35">
      <c r="A277" s="28"/>
      <c r="C277" s="28"/>
      <c r="D277" s="34"/>
      <c r="E277" s="34"/>
      <c r="F277" s="34"/>
      <c r="G277" s="34"/>
      <c r="H277" s="34"/>
      <c r="I277" s="34"/>
      <c r="J277" s="34"/>
      <c r="K277" s="34"/>
      <c r="L277" s="34"/>
      <c r="M277" s="34"/>
      <c r="N277" s="34"/>
      <c r="O277" s="34"/>
      <c r="P277" s="34"/>
      <c r="Q277" s="34"/>
      <c r="R277" s="34"/>
      <c r="S277" s="75"/>
    </row>
    <row r="278" spans="1:19" x14ac:dyDescent="0.35">
      <c r="A278" s="28"/>
      <c r="C278" s="28"/>
      <c r="D278" s="34"/>
      <c r="E278" s="34"/>
      <c r="F278" s="34"/>
      <c r="G278" s="34"/>
      <c r="H278" s="34"/>
      <c r="I278" s="34"/>
      <c r="J278" s="34"/>
      <c r="K278" s="34"/>
      <c r="L278" s="34"/>
      <c r="M278" s="34"/>
      <c r="N278" s="34"/>
      <c r="O278" s="34"/>
      <c r="P278" s="34"/>
      <c r="Q278" s="34"/>
      <c r="R278" s="34"/>
      <c r="S278" s="75"/>
    </row>
    <row r="279" spans="1:19" x14ac:dyDescent="0.35">
      <c r="A279" s="28"/>
      <c r="C279" s="28"/>
      <c r="D279" s="75"/>
      <c r="E279" s="75"/>
      <c r="F279" s="75"/>
      <c r="G279" s="75"/>
      <c r="H279" s="75"/>
      <c r="I279" s="75"/>
      <c r="J279" s="75"/>
      <c r="K279" s="75"/>
      <c r="L279" s="75"/>
      <c r="M279" s="75"/>
      <c r="N279" s="75"/>
      <c r="O279" s="75"/>
      <c r="P279" s="75"/>
      <c r="Q279" s="75"/>
      <c r="R279" s="75"/>
      <c r="S279" s="75"/>
    </row>
    <row r="280" spans="1:19" x14ac:dyDescent="0.35">
      <c r="A280" s="28"/>
      <c r="C280" s="28"/>
      <c r="D280" s="34"/>
      <c r="E280" s="34"/>
      <c r="F280" s="34"/>
      <c r="G280" s="34"/>
      <c r="H280" s="34"/>
      <c r="I280" s="34"/>
      <c r="J280" s="34"/>
      <c r="K280" s="34"/>
      <c r="L280" s="34"/>
      <c r="M280" s="34"/>
      <c r="N280" s="34"/>
      <c r="O280" s="34"/>
      <c r="P280" s="34"/>
      <c r="Q280" s="34"/>
      <c r="R280" s="34"/>
      <c r="S280" s="75"/>
    </row>
    <row r="281" spans="1:19" x14ac:dyDescent="0.35">
      <c r="A281" s="28"/>
      <c r="C281" s="28"/>
      <c r="D281" s="34"/>
      <c r="E281" s="34"/>
      <c r="F281" s="34"/>
      <c r="G281" s="34"/>
      <c r="H281" s="34"/>
      <c r="I281" s="34"/>
      <c r="J281" s="34"/>
      <c r="K281" s="34"/>
      <c r="L281" s="34"/>
      <c r="M281" s="34"/>
      <c r="N281" s="34"/>
      <c r="O281" s="34"/>
      <c r="P281" s="34"/>
      <c r="Q281" s="34"/>
      <c r="R281" s="34"/>
      <c r="S281" s="75"/>
    </row>
    <row r="282" spans="1:19" x14ac:dyDescent="0.35">
      <c r="A282" s="28"/>
      <c r="C282" s="28"/>
      <c r="S282" s="75"/>
    </row>
    <row r="283" spans="1:19" x14ac:dyDescent="0.35">
      <c r="A283" s="28"/>
      <c r="C283" s="28"/>
      <c r="D283" s="34"/>
      <c r="E283" s="34"/>
      <c r="F283" s="34"/>
      <c r="G283" s="34"/>
      <c r="H283" s="34"/>
      <c r="I283" s="34"/>
      <c r="J283" s="34"/>
      <c r="K283" s="34"/>
      <c r="L283" s="34"/>
      <c r="M283" s="34"/>
      <c r="N283" s="34"/>
      <c r="O283" s="34"/>
      <c r="P283" s="34"/>
      <c r="Q283" s="34"/>
      <c r="R283" s="34"/>
      <c r="S283" s="75"/>
    </row>
    <row r="284" spans="1:19" x14ac:dyDescent="0.35">
      <c r="A284" s="28"/>
      <c r="C284" s="28"/>
      <c r="D284" s="76"/>
      <c r="E284" s="76"/>
      <c r="F284" s="76"/>
      <c r="G284" s="76"/>
      <c r="H284" s="76"/>
      <c r="I284" s="76"/>
      <c r="J284" s="76"/>
      <c r="K284" s="76"/>
      <c r="L284" s="76"/>
      <c r="M284" s="76"/>
      <c r="N284" s="76"/>
      <c r="O284" s="76"/>
      <c r="P284" s="76"/>
      <c r="Q284" s="76"/>
      <c r="R284" s="76"/>
      <c r="S284" s="77"/>
    </row>
    <row r="285" spans="1:19" x14ac:dyDescent="0.35">
      <c r="A285" s="28"/>
      <c r="C285" s="28"/>
      <c r="D285" s="34"/>
      <c r="E285" s="34"/>
      <c r="F285" s="34"/>
      <c r="G285" s="34"/>
      <c r="H285" s="34"/>
      <c r="I285" s="34"/>
      <c r="J285" s="34"/>
      <c r="K285" s="34"/>
      <c r="L285" s="34"/>
      <c r="M285" s="34"/>
      <c r="N285" s="34"/>
      <c r="O285" s="34"/>
      <c r="P285" s="34"/>
      <c r="Q285" s="34"/>
      <c r="R285" s="34"/>
      <c r="S285" s="34"/>
    </row>
    <row r="286" spans="1:19" x14ac:dyDescent="0.35">
      <c r="A286" s="28"/>
      <c r="B286" s="28"/>
      <c r="C286" s="28"/>
      <c r="D286" s="76"/>
      <c r="E286" s="76"/>
      <c r="F286" s="76"/>
      <c r="G286" s="76"/>
      <c r="H286" s="76"/>
      <c r="I286" s="76"/>
      <c r="J286" s="76"/>
      <c r="K286" s="76"/>
      <c r="L286" s="76"/>
      <c r="M286" s="76"/>
      <c r="N286" s="76"/>
      <c r="O286" s="76"/>
      <c r="P286" s="76"/>
      <c r="Q286" s="76"/>
      <c r="R286" s="76"/>
      <c r="S286" s="75"/>
    </row>
    <row r="287" spans="1:19" x14ac:dyDescent="0.35">
      <c r="A287" s="28"/>
      <c r="B287" s="28"/>
      <c r="C287" s="28"/>
      <c r="D287" s="34"/>
      <c r="E287" s="34"/>
      <c r="F287" s="34"/>
      <c r="G287" s="34"/>
      <c r="H287" s="34"/>
      <c r="I287" s="34"/>
      <c r="J287" s="34"/>
      <c r="K287" s="34"/>
      <c r="L287" s="34"/>
      <c r="M287" s="34"/>
      <c r="N287" s="34"/>
      <c r="O287" s="34"/>
      <c r="P287" s="34"/>
      <c r="Q287" s="34"/>
      <c r="R287" s="34"/>
      <c r="S287" s="75"/>
    </row>
    <row r="288" spans="1:19" x14ac:dyDescent="0.35">
      <c r="A288" s="28"/>
      <c r="B288" s="28"/>
      <c r="C288" s="28"/>
      <c r="D288" s="34"/>
      <c r="E288" s="34"/>
      <c r="F288" s="34"/>
      <c r="G288" s="34"/>
      <c r="H288" s="34"/>
      <c r="I288" s="34"/>
      <c r="J288" s="34"/>
      <c r="K288" s="34"/>
      <c r="L288" s="34"/>
      <c r="M288" s="34"/>
      <c r="N288" s="34"/>
      <c r="O288" s="34"/>
      <c r="P288" s="34"/>
      <c r="Q288" s="34"/>
      <c r="R288" s="34"/>
      <c r="S288" s="75"/>
    </row>
    <row r="289" spans="1:19" x14ac:dyDescent="0.35">
      <c r="A289" s="28"/>
      <c r="B289" s="28"/>
      <c r="C289" s="28"/>
      <c r="D289" s="76"/>
      <c r="E289" s="76"/>
      <c r="F289" s="76"/>
      <c r="G289" s="76"/>
      <c r="H289" s="76"/>
      <c r="I289" s="76"/>
      <c r="J289" s="76"/>
      <c r="K289" s="76"/>
      <c r="L289" s="76"/>
      <c r="M289" s="76"/>
      <c r="N289" s="76"/>
      <c r="O289" s="76"/>
      <c r="P289" s="76"/>
      <c r="Q289" s="76"/>
      <c r="R289" s="76"/>
      <c r="S289" s="77"/>
    </row>
    <row r="290" spans="1:19" x14ac:dyDescent="0.35">
      <c r="A290" s="28"/>
      <c r="B290" s="28"/>
      <c r="C290" s="28"/>
      <c r="D290" s="34"/>
      <c r="E290" s="34"/>
      <c r="F290" s="34"/>
      <c r="G290" s="34"/>
      <c r="H290" s="34"/>
      <c r="I290" s="34"/>
      <c r="J290" s="34"/>
      <c r="K290" s="34"/>
      <c r="L290" s="34"/>
      <c r="M290" s="34"/>
      <c r="N290" s="34"/>
      <c r="O290" s="34"/>
      <c r="P290" s="34"/>
      <c r="Q290" s="34"/>
      <c r="R290" s="34"/>
      <c r="S290" s="75"/>
    </row>
    <row r="291" spans="1:19" x14ac:dyDescent="0.35">
      <c r="A291" s="28"/>
      <c r="B291" s="28"/>
      <c r="C291" s="28"/>
      <c r="D291" s="76"/>
      <c r="E291" s="76"/>
      <c r="F291" s="76"/>
      <c r="G291" s="76"/>
      <c r="H291" s="76"/>
      <c r="I291" s="76"/>
      <c r="J291" s="76"/>
      <c r="K291" s="76"/>
      <c r="L291" s="76"/>
      <c r="M291" s="76"/>
      <c r="N291" s="76"/>
      <c r="O291" s="76"/>
      <c r="P291" s="76"/>
      <c r="Q291" s="76"/>
      <c r="R291" s="76"/>
      <c r="S291" s="75"/>
    </row>
    <row r="292" spans="1:19" x14ac:dyDescent="0.35">
      <c r="A292" s="28"/>
      <c r="B292" s="28"/>
      <c r="C292" s="28"/>
      <c r="D292" s="34"/>
      <c r="E292" s="34"/>
      <c r="F292" s="34"/>
      <c r="G292" s="34"/>
      <c r="H292" s="34"/>
      <c r="I292" s="34"/>
      <c r="J292" s="34"/>
      <c r="K292" s="34"/>
      <c r="L292" s="34"/>
      <c r="M292" s="34"/>
      <c r="N292" s="34"/>
      <c r="O292" s="34"/>
      <c r="P292" s="34"/>
      <c r="Q292" s="34"/>
      <c r="R292" s="34"/>
      <c r="S292" s="75"/>
    </row>
    <row r="293" spans="1:19" x14ac:dyDescent="0.35">
      <c r="A293" s="28"/>
      <c r="B293" s="28"/>
      <c r="C293" s="28"/>
      <c r="D293" s="76"/>
      <c r="E293" s="76"/>
      <c r="F293" s="76"/>
      <c r="G293" s="76"/>
      <c r="H293" s="76"/>
      <c r="I293" s="76"/>
      <c r="J293" s="76"/>
      <c r="K293" s="76"/>
      <c r="L293" s="76"/>
      <c r="M293" s="76"/>
      <c r="N293" s="76"/>
      <c r="O293" s="76"/>
      <c r="P293" s="76"/>
      <c r="Q293" s="76"/>
      <c r="R293" s="76"/>
      <c r="S293" s="77"/>
    </row>
    <row r="294" spans="1:19" x14ac:dyDescent="0.35">
      <c r="A294" s="28"/>
      <c r="B294" s="28"/>
      <c r="C294" s="28"/>
      <c r="D294" s="34"/>
      <c r="E294" s="34"/>
      <c r="F294" s="34"/>
      <c r="G294" s="34"/>
      <c r="H294" s="34"/>
      <c r="I294" s="34"/>
      <c r="J294" s="34"/>
      <c r="K294" s="34"/>
      <c r="L294" s="34"/>
      <c r="M294" s="34"/>
      <c r="N294" s="34"/>
      <c r="O294" s="34"/>
      <c r="P294" s="34"/>
      <c r="Q294" s="34"/>
      <c r="R294" s="34"/>
      <c r="S294" s="75"/>
    </row>
    <row r="295" spans="1:19" x14ac:dyDescent="0.35">
      <c r="A295" s="28"/>
      <c r="B295" s="28"/>
      <c r="C295" s="28"/>
      <c r="D295" s="76"/>
      <c r="E295" s="76"/>
      <c r="F295" s="76"/>
      <c r="G295" s="76"/>
      <c r="H295" s="76"/>
      <c r="I295" s="76"/>
      <c r="J295" s="76"/>
      <c r="K295" s="76"/>
      <c r="L295" s="76"/>
      <c r="M295" s="76"/>
      <c r="N295" s="76"/>
      <c r="O295" s="76"/>
      <c r="P295" s="76"/>
      <c r="Q295" s="76"/>
      <c r="R295" s="76"/>
      <c r="S295" s="75"/>
    </row>
    <row r="296" spans="1:19" x14ac:dyDescent="0.35">
      <c r="A296" s="28"/>
      <c r="B296" s="28"/>
      <c r="C296" s="28"/>
      <c r="D296" s="34"/>
      <c r="E296" s="34"/>
      <c r="F296" s="34"/>
      <c r="G296" s="34"/>
      <c r="H296" s="34"/>
      <c r="I296" s="34"/>
      <c r="J296" s="34"/>
      <c r="K296" s="34"/>
      <c r="L296" s="34"/>
      <c r="M296" s="34"/>
      <c r="N296" s="34"/>
      <c r="O296" s="34"/>
      <c r="P296" s="34"/>
      <c r="Q296" s="34"/>
      <c r="R296" s="34"/>
      <c r="S296" s="75"/>
    </row>
    <row r="297" spans="1:19" x14ac:dyDescent="0.35">
      <c r="A297" s="28"/>
      <c r="B297" s="28"/>
      <c r="C297" s="28"/>
      <c r="D297" s="34"/>
      <c r="E297" s="34"/>
      <c r="F297" s="34"/>
      <c r="G297" s="34"/>
      <c r="H297" s="34"/>
      <c r="I297" s="34"/>
      <c r="J297" s="34"/>
      <c r="K297" s="34"/>
      <c r="L297" s="34"/>
      <c r="M297" s="34"/>
      <c r="N297" s="34"/>
      <c r="O297" s="34"/>
      <c r="P297" s="34"/>
      <c r="Q297" s="34"/>
      <c r="R297" s="34"/>
      <c r="S297" s="75"/>
    </row>
    <row r="298" spans="1:19" x14ac:dyDescent="0.35">
      <c r="A298" s="28"/>
      <c r="B298" s="28"/>
      <c r="C298" s="28"/>
      <c r="D298" s="76"/>
      <c r="E298" s="76"/>
      <c r="F298" s="76"/>
      <c r="G298" s="76"/>
      <c r="H298" s="76"/>
      <c r="I298" s="76"/>
      <c r="J298" s="76"/>
      <c r="K298" s="76"/>
      <c r="L298" s="76"/>
      <c r="M298" s="76"/>
      <c r="N298" s="76"/>
      <c r="O298" s="76"/>
      <c r="P298" s="76"/>
      <c r="Q298" s="76"/>
      <c r="R298" s="76"/>
      <c r="S298" s="77"/>
    </row>
    <row r="299" spans="1:19" x14ac:dyDescent="0.35">
      <c r="A299" s="28"/>
      <c r="B299" s="28"/>
      <c r="C299" s="28"/>
      <c r="D299" s="34"/>
      <c r="E299" s="34"/>
      <c r="F299" s="34"/>
      <c r="G299" s="34"/>
      <c r="H299" s="34"/>
      <c r="I299" s="34"/>
      <c r="J299" s="34"/>
      <c r="K299" s="34"/>
      <c r="L299" s="34"/>
      <c r="M299" s="34"/>
      <c r="N299" s="34"/>
      <c r="O299" s="34"/>
      <c r="P299" s="34"/>
      <c r="Q299" s="34"/>
      <c r="R299" s="34"/>
      <c r="S299" s="34"/>
    </row>
    <row r="300" spans="1:19" x14ac:dyDescent="0.35">
      <c r="A300" s="28"/>
      <c r="B300" s="28"/>
      <c r="C300" s="28"/>
      <c r="D300" s="76"/>
      <c r="E300" s="76"/>
      <c r="F300" s="76"/>
      <c r="G300" s="76"/>
      <c r="H300" s="76"/>
      <c r="I300" s="76"/>
      <c r="J300" s="76"/>
      <c r="K300" s="76"/>
      <c r="L300" s="76"/>
      <c r="M300" s="76"/>
      <c r="N300" s="76"/>
      <c r="O300" s="76"/>
      <c r="P300" s="76"/>
      <c r="Q300" s="76"/>
      <c r="R300" s="76"/>
      <c r="S300" s="75"/>
    </row>
    <row r="301" spans="1:19" x14ac:dyDescent="0.35">
      <c r="A301" s="28"/>
      <c r="B301" s="28"/>
      <c r="C301" s="28"/>
      <c r="D301" s="34"/>
      <c r="E301" s="34"/>
      <c r="F301" s="34"/>
      <c r="G301" s="34"/>
      <c r="H301" s="34"/>
      <c r="I301" s="34"/>
      <c r="J301" s="34"/>
      <c r="K301" s="34"/>
      <c r="L301" s="34"/>
      <c r="M301" s="34"/>
      <c r="N301" s="34"/>
      <c r="O301" s="34"/>
      <c r="P301" s="34"/>
      <c r="Q301" s="34"/>
      <c r="R301" s="34"/>
      <c r="S301" s="75"/>
    </row>
    <row r="302" spans="1:19" x14ac:dyDescent="0.35">
      <c r="A302" s="28"/>
      <c r="B302" s="28"/>
      <c r="C302" s="28"/>
      <c r="D302" s="34"/>
      <c r="E302" s="34"/>
      <c r="F302" s="34"/>
      <c r="G302" s="34"/>
      <c r="H302" s="34"/>
      <c r="I302" s="34"/>
      <c r="J302" s="34"/>
      <c r="K302" s="34"/>
      <c r="L302" s="34"/>
      <c r="M302" s="34"/>
      <c r="N302" s="34"/>
      <c r="O302" s="34"/>
      <c r="P302" s="34"/>
      <c r="Q302" s="34"/>
      <c r="R302" s="34"/>
      <c r="S302" s="75"/>
    </row>
    <row r="303" spans="1:19" x14ac:dyDescent="0.35">
      <c r="A303" s="28"/>
      <c r="B303" s="28"/>
      <c r="C303" s="28"/>
      <c r="D303" s="34"/>
      <c r="E303" s="34"/>
      <c r="F303" s="34"/>
      <c r="G303" s="34"/>
      <c r="H303" s="34"/>
      <c r="I303" s="34"/>
      <c r="J303" s="34"/>
      <c r="K303" s="34"/>
      <c r="L303" s="34"/>
      <c r="M303" s="34"/>
      <c r="N303" s="34"/>
      <c r="O303" s="34"/>
      <c r="P303" s="34"/>
      <c r="Q303" s="34"/>
      <c r="R303" s="34"/>
      <c r="S303" s="75"/>
    </row>
    <row r="304" spans="1:19" x14ac:dyDescent="0.35">
      <c r="A304" s="28"/>
      <c r="B304" s="28"/>
      <c r="C304" s="28"/>
      <c r="D304" s="34"/>
      <c r="E304" s="34"/>
      <c r="F304" s="34"/>
      <c r="G304" s="34"/>
      <c r="H304" s="34"/>
      <c r="I304" s="34"/>
      <c r="J304" s="34"/>
      <c r="K304" s="34"/>
      <c r="L304" s="34"/>
      <c r="M304" s="34"/>
      <c r="N304" s="34"/>
      <c r="O304" s="34"/>
      <c r="P304" s="34"/>
      <c r="Q304" s="34"/>
      <c r="R304" s="34"/>
      <c r="S304" s="75"/>
    </row>
    <row r="305" spans="1:19" x14ac:dyDescent="0.35">
      <c r="A305" s="28"/>
      <c r="B305" s="28"/>
      <c r="C305" s="28"/>
      <c r="D305" s="34"/>
      <c r="E305" s="34"/>
      <c r="F305" s="34"/>
      <c r="G305" s="34"/>
      <c r="H305" s="34"/>
      <c r="I305" s="34"/>
      <c r="J305" s="34"/>
      <c r="K305" s="34"/>
      <c r="L305" s="34"/>
      <c r="M305" s="34"/>
      <c r="N305" s="34"/>
      <c r="O305" s="34"/>
      <c r="P305" s="34"/>
      <c r="Q305" s="34"/>
      <c r="R305" s="34"/>
      <c r="S305" s="34"/>
    </row>
    <row r="306" spans="1:19" x14ac:dyDescent="0.35">
      <c r="A306" s="28"/>
      <c r="B306" s="28"/>
      <c r="C306" s="28"/>
      <c r="D306" s="34"/>
      <c r="E306" s="34"/>
      <c r="F306" s="34"/>
      <c r="G306" s="34"/>
      <c r="H306" s="34"/>
      <c r="I306" s="34"/>
      <c r="J306" s="34"/>
      <c r="K306" s="34"/>
      <c r="L306" s="34"/>
      <c r="M306" s="34"/>
      <c r="N306" s="34"/>
      <c r="O306" s="34"/>
      <c r="P306" s="34"/>
      <c r="Q306" s="34"/>
      <c r="R306" s="34"/>
      <c r="S306" s="75"/>
    </row>
    <row r="307" spans="1:19" x14ac:dyDescent="0.35">
      <c r="A307" s="28"/>
      <c r="B307" s="28"/>
      <c r="C307" s="28"/>
      <c r="D307" s="34"/>
      <c r="E307" s="34"/>
      <c r="F307" s="34"/>
      <c r="G307" s="34"/>
      <c r="H307" s="34"/>
      <c r="I307" s="34"/>
      <c r="J307" s="34"/>
      <c r="K307" s="34"/>
      <c r="L307" s="34"/>
      <c r="M307" s="34"/>
      <c r="N307" s="34"/>
      <c r="O307" s="34"/>
      <c r="P307" s="34"/>
      <c r="Q307" s="34"/>
      <c r="R307" s="34"/>
      <c r="S307" s="75"/>
    </row>
    <row r="308" spans="1:19" x14ac:dyDescent="0.35">
      <c r="A308" s="28"/>
      <c r="B308" s="28"/>
      <c r="C308" s="28"/>
      <c r="D308" s="34"/>
      <c r="E308" s="34"/>
      <c r="F308" s="34"/>
      <c r="G308" s="34"/>
      <c r="H308" s="34"/>
      <c r="I308" s="34"/>
      <c r="J308" s="34"/>
      <c r="K308" s="34"/>
      <c r="L308" s="34"/>
      <c r="M308" s="34"/>
      <c r="N308" s="34"/>
      <c r="O308" s="34"/>
      <c r="P308" s="34"/>
      <c r="Q308" s="34"/>
      <c r="R308" s="34"/>
      <c r="S308" s="75"/>
    </row>
    <row r="309" spans="1:19" x14ac:dyDescent="0.35">
      <c r="B309" s="28"/>
      <c r="C309" s="28"/>
      <c r="D309" s="34"/>
      <c r="E309" s="34"/>
      <c r="F309" s="34"/>
      <c r="G309" s="34"/>
      <c r="H309" s="34"/>
      <c r="I309" s="34"/>
      <c r="J309" s="34"/>
      <c r="K309" s="34"/>
      <c r="L309" s="34"/>
      <c r="M309" s="34"/>
      <c r="N309" s="34"/>
      <c r="O309" s="34"/>
      <c r="P309" s="34"/>
      <c r="Q309" s="34"/>
      <c r="R309" s="34"/>
      <c r="S309" s="75"/>
    </row>
    <row r="310" spans="1:19" x14ac:dyDescent="0.35">
      <c r="B310" s="28"/>
      <c r="C310" s="28"/>
      <c r="D310" s="34"/>
      <c r="E310" s="34"/>
      <c r="F310" s="34"/>
      <c r="G310" s="34"/>
      <c r="H310" s="34"/>
      <c r="I310" s="34"/>
      <c r="J310" s="34"/>
      <c r="K310" s="34"/>
      <c r="L310" s="34"/>
      <c r="M310" s="34"/>
      <c r="N310" s="34"/>
      <c r="O310" s="34"/>
      <c r="P310" s="34"/>
      <c r="Q310" s="34"/>
      <c r="R310" s="34"/>
      <c r="S310" s="75"/>
    </row>
    <row r="311" spans="1:19" x14ac:dyDescent="0.35">
      <c r="B311" s="28"/>
    </row>
    <row r="312" spans="1:19" x14ac:dyDescent="0.35">
      <c r="B312" s="28"/>
    </row>
    <row r="313" spans="1:19" x14ac:dyDescent="0.35">
      <c r="B313" s="28"/>
    </row>
    <row r="314" spans="1:19" x14ac:dyDescent="0.35">
      <c r="B314" s="28"/>
    </row>
    <row r="316" spans="1:19" x14ac:dyDescent="0.35">
      <c r="A316" s="28"/>
    </row>
    <row r="317" spans="1:19" x14ac:dyDescent="0.35">
      <c r="A317" s="28"/>
    </row>
    <row r="318" spans="1:19" x14ac:dyDescent="0.35">
      <c r="A318" s="28"/>
      <c r="C318" s="28"/>
      <c r="D318" s="34"/>
      <c r="E318" s="34"/>
      <c r="F318" s="34"/>
      <c r="G318" s="34"/>
      <c r="H318" s="34"/>
      <c r="I318" s="34"/>
      <c r="J318" s="34"/>
      <c r="K318" s="34"/>
      <c r="L318" s="34"/>
      <c r="M318" s="34"/>
      <c r="N318" s="34"/>
      <c r="O318" s="34"/>
      <c r="P318" s="34"/>
      <c r="Q318" s="34"/>
      <c r="R318" s="34"/>
      <c r="S318" s="75"/>
    </row>
    <row r="319" spans="1:19" x14ac:dyDescent="0.35">
      <c r="C319" s="28"/>
      <c r="D319" s="75"/>
      <c r="E319" s="75"/>
      <c r="F319" s="75"/>
      <c r="G319" s="75"/>
      <c r="H319" s="75"/>
      <c r="I319" s="75"/>
      <c r="J319" s="75"/>
      <c r="K319" s="75"/>
      <c r="L319" s="75"/>
      <c r="M319" s="75"/>
      <c r="N319" s="75"/>
      <c r="O319" s="75"/>
      <c r="P319" s="75"/>
      <c r="Q319" s="75"/>
      <c r="R319" s="75"/>
      <c r="S319" s="75"/>
    </row>
    <row r="320" spans="1:19" x14ac:dyDescent="0.35">
      <c r="C320" s="28"/>
      <c r="D320" s="75"/>
      <c r="E320" s="75"/>
      <c r="F320" s="75"/>
      <c r="G320" s="75"/>
      <c r="H320" s="75"/>
      <c r="I320" s="75"/>
      <c r="J320" s="75"/>
      <c r="K320" s="75"/>
      <c r="L320" s="75"/>
      <c r="M320" s="75"/>
      <c r="N320" s="75"/>
      <c r="O320" s="75"/>
      <c r="P320" s="75"/>
      <c r="Q320" s="75"/>
      <c r="R320" s="75"/>
      <c r="S320" s="75"/>
    </row>
    <row r="322" spans="3:19" x14ac:dyDescent="0.35">
      <c r="C322" s="35"/>
      <c r="D322" s="35"/>
      <c r="E322" s="35"/>
      <c r="F322" s="35"/>
      <c r="G322" s="35"/>
      <c r="H322" s="35"/>
      <c r="I322" s="35"/>
      <c r="J322" s="35"/>
      <c r="K322" s="35"/>
      <c r="L322" s="35"/>
      <c r="M322" s="35"/>
      <c r="N322" s="35"/>
      <c r="O322" s="35"/>
      <c r="P322" s="35"/>
      <c r="Q322" s="35"/>
      <c r="R322" s="35"/>
    </row>
    <row r="323" spans="3:19" x14ac:dyDescent="0.35">
      <c r="C323" s="35"/>
      <c r="D323" s="35"/>
      <c r="E323" s="35"/>
      <c r="F323" s="35"/>
      <c r="G323" s="35"/>
      <c r="H323" s="35"/>
      <c r="I323" s="35"/>
      <c r="J323" s="35"/>
      <c r="K323" s="35"/>
      <c r="L323" s="35"/>
      <c r="M323" s="35"/>
      <c r="N323" s="35"/>
      <c r="O323" s="35"/>
      <c r="P323" s="35"/>
      <c r="Q323" s="35"/>
      <c r="R323" s="35"/>
    </row>
    <row r="324" spans="3:19" x14ac:dyDescent="0.35">
      <c r="C324" s="35"/>
      <c r="D324" s="35"/>
      <c r="E324" s="35"/>
      <c r="F324" s="35"/>
      <c r="G324" s="35"/>
      <c r="H324" s="35"/>
      <c r="I324" s="35"/>
      <c r="J324" s="35"/>
      <c r="K324" s="35"/>
      <c r="L324" s="35"/>
      <c r="M324" s="35"/>
      <c r="N324" s="35"/>
      <c r="O324" s="35"/>
      <c r="P324" s="35"/>
      <c r="Q324" s="35"/>
      <c r="R324" s="35"/>
    </row>
    <row r="325" spans="3:19" x14ac:dyDescent="0.35">
      <c r="C325" s="35"/>
      <c r="D325" s="35"/>
      <c r="E325" s="35"/>
      <c r="F325" s="35"/>
      <c r="G325" s="35"/>
      <c r="H325" s="35"/>
      <c r="I325" s="35"/>
      <c r="J325" s="35"/>
      <c r="K325" s="35"/>
      <c r="L325" s="35"/>
      <c r="M325" s="35"/>
      <c r="N325" s="35"/>
      <c r="O325" s="35"/>
      <c r="P325" s="35"/>
      <c r="Q325" s="35"/>
      <c r="R325" s="35"/>
    </row>
    <row r="326" spans="3:19" x14ac:dyDescent="0.35">
      <c r="D326" s="35"/>
      <c r="E326" s="35"/>
      <c r="F326" s="35"/>
      <c r="G326" s="35"/>
      <c r="H326" s="35"/>
      <c r="I326" s="35"/>
      <c r="J326" s="35"/>
      <c r="K326" s="35"/>
      <c r="L326" s="35"/>
      <c r="M326" s="35"/>
      <c r="N326" s="35"/>
      <c r="O326" s="35"/>
      <c r="P326" s="35"/>
      <c r="Q326" s="35"/>
      <c r="R326" s="35"/>
      <c r="S326" s="35"/>
    </row>
    <row r="327" spans="3:19" x14ac:dyDescent="0.35">
      <c r="D327" s="35"/>
      <c r="E327" s="35"/>
      <c r="F327" s="35"/>
      <c r="G327" s="35"/>
      <c r="H327" s="35"/>
      <c r="I327" s="35"/>
      <c r="J327" s="35"/>
      <c r="K327" s="35"/>
      <c r="L327" s="35"/>
      <c r="M327" s="35"/>
      <c r="N327" s="35"/>
      <c r="O327" s="35"/>
      <c r="P327" s="35"/>
      <c r="Q327" s="35"/>
      <c r="R327" s="35"/>
      <c r="S327" s="35"/>
    </row>
    <row r="328" spans="3:19" x14ac:dyDescent="0.35">
      <c r="D328" s="35"/>
      <c r="E328" s="35"/>
      <c r="F328" s="35"/>
      <c r="G328" s="35"/>
      <c r="H328" s="35"/>
      <c r="I328" s="35"/>
      <c r="J328" s="35"/>
      <c r="K328" s="35"/>
      <c r="L328" s="35"/>
      <c r="M328" s="35"/>
      <c r="N328" s="35"/>
      <c r="O328" s="35"/>
      <c r="P328" s="35"/>
      <c r="Q328" s="35"/>
      <c r="R328" s="35"/>
      <c r="S328" s="35"/>
    </row>
    <row r="329" spans="3:19" x14ac:dyDescent="0.35">
      <c r="D329" s="35"/>
      <c r="E329" s="35"/>
      <c r="F329" s="35"/>
      <c r="G329" s="35"/>
      <c r="H329" s="35"/>
      <c r="I329" s="35"/>
      <c r="J329" s="35"/>
      <c r="K329" s="35"/>
      <c r="L329" s="35"/>
      <c r="M329" s="35"/>
      <c r="N329" s="35"/>
      <c r="O329" s="35"/>
      <c r="P329" s="35"/>
      <c r="Q329" s="35"/>
      <c r="R329" s="35"/>
      <c r="S329" s="35"/>
    </row>
    <row r="330" spans="3:19" x14ac:dyDescent="0.35">
      <c r="D330" s="35"/>
      <c r="E330" s="35"/>
      <c r="F330" s="35"/>
      <c r="G330" s="35"/>
      <c r="H330" s="35"/>
      <c r="I330" s="35"/>
      <c r="J330" s="35"/>
      <c r="K330" s="35"/>
      <c r="L330" s="35"/>
      <c r="M330" s="35"/>
      <c r="N330" s="35"/>
      <c r="O330" s="35"/>
      <c r="P330" s="35"/>
      <c r="Q330" s="35"/>
      <c r="R330" s="35"/>
      <c r="S330" s="35"/>
    </row>
    <row r="331" spans="3:19" x14ac:dyDescent="0.35">
      <c r="D331" s="35"/>
      <c r="E331" s="35"/>
      <c r="F331" s="35"/>
      <c r="G331" s="35"/>
      <c r="H331" s="35"/>
      <c r="I331" s="35"/>
      <c r="J331" s="35"/>
      <c r="K331" s="35"/>
      <c r="L331" s="35"/>
      <c r="M331" s="35"/>
      <c r="N331" s="35"/>
      <c r="O331" s="35"/>
      <c r="P331" s="35"/>
      <c r="Q331" s="35"/>
      <c r="R331" s="35"/>
      <c r="S331" s="35"/>
    </row>
    <row r="332" spans="3:19" x14ac:dyDescent="0.35">
      <c r="D332" s="35"/>
      <c r="E332" s="35"/>
      <c r="F332" s="35"/>
      <c r="G332" s="35"/>
      <c r="H332" s="35"/>
      <c r="I332" s="35"/>
      <c r="J332" s="35"/>
      <c r="K332" s="35"/>
      <c r="L332" s="35"/>
      <c r="M332" s="35"/>
      <c r="N332" s="35"/>
      <c r="O332" s="35"/>
      <c r="P332" s="35"/>
      <c r="Q332" s="35"/>
      <c r="R332" s="35"/>
      <c r="S332" s="35"/>
    </row>
    <row r="333" spans="3:19" x14ac:dyDescent="0.35">
      <c r="D333" s="35"/>
      <c r="E333" s="35"/>
      <c r="F333" s="35"/>
      <c r="G333" s="35"/>
      <c r="H333" s="35"/>
      <c r="I333" s="35"/>
      <c r="J333" s="35"/>
      <c r="K333" s="35"/>
      <c r="L333" s="35"/>
      <c r="M333" s="35"/>
      <c r="N333" s="35"/>
      <c r="O333" s="35"/>
      <c r="P333" s="35"/>
      <c r="Q333" s="35"/>
      <c r="R333" s="35"/>
      <c r="S333" s="35"/>
    </row>
    <row r="334" spans="3:19" x14ac:dyDescent="0.35">
      <c r="D334" s="35"/>
      <c r="E334" s="35"/>
      <c r="F334" s="35"/>
      <c r="G334" s="35"/>
      <c r="H334" s="35"/>
      <c r="I334" s="35"/>
      <c r="J334" s="35"/>
      <c r="K334" s="35"/>
      <c r="L334" s="35"/>
      <c r="M334" s="35"/>
      <c r="N334" s="35"/>
      <c r="O334" s="35"/>
      <c r="P334" s="35"/>
      <c r="Q334" s="35"/>
      <c r="R334" s="35"/>
      <c r="S334" s="35"/>
    </row>
    <row r="335" spans="3:19" x14ac:dyDescent="0.35">
      <c r="D335" s="35"/>
      <c r="E335" s="35"/>
      <c r="F335" s="35"/>
      <c r="G335" s="35"/>
      <c r="H335" s="35"/>
      <c r="I335" s="35"/>
      <c r="J335" s="35"/>
      <c r="K335" s="35"/>
      <c r="L335" s="35"/>
      <c r="M335" s="35"/>
      <c r="N335" s="35"/>
      <c r="O335" s="35"/>
      <c r="P335" s="35"/>
      <c r="Q335" s="35"/>
      <c r="R335" s="35"/>
      <c r="S335" s="35"/>
    </row>
    <row r="336" spans="3:19" x14ac:dyDescent="0.35">
      <c r="D336" s="35"/>
      <c r="E336" s="35"/>
      <c r="F336" s="35"/>
      <c r="G336" s="35"/>
      <c r="H336" s="35"/>
      <c r="I336" s="35"/>
      <c r="J336" s="35"/>
      <c r="K336" s="35"/>
      <c r="L336" s="35"/>
      <c r="M336" s="35"/>
      <c r="N336" s="35"/>
      <c r="O336" s="35"/>
      <c r="P336" s="35"/>
      <c r="Q336" s="35"/>
      <c r="R336" s="35"/>
      <c r="S336" s="35"/>
    </row>
    <row r="337" spans="4:19" x14ac:dyDescent="0.35">
      <c r="D337" s="35"/>
      <c r="E337" s="35"/>
      <c r="F337" s="35"/>
      <c r="G337" s="35"/>
      <c r="H337" s="35"/>
      <c r="I337" s="35"/>
      <c r="J337" s="35"/>
      <c r="K337" s="35"/>
      <c r="L337" s="35"/>
      <c r="M337" s="35"/>
      <c r="N337" s="35"/>
      <c r="O337" s="35"/>
      <c r="P337" s="35"/>
      <c r="Q337" s="35"/>
      <c r="R337" s="35"/>
      <c r="S337" s="35"/>
    </row>
    <row r="338" spans="4:19" x14ac:dyDescent="0.35">
      <c r="D338" s="35"/>
      <c r="E338" s="35"/>
      <c r="F338" s="35"/>
      <c r="G338" s="35"/>
      <c r="H338" s="35"/>
      <c r="I338" s="35"/>
      <c r="J338" s="35"/>
      <c r="K338" s="35"/>
      <c r="L338" s="35"/>
      <c r="M338" s="35"/>
      <c r="N338" s="35"/>
      <c r="O338" s="35"/>
      <c r="P338" s="35"/>
      <c r="Q338" s="35"/>
      <c r="R338" s="35"/>
      <c r="S338" s="35"/>
    </row>
    <row r="339" spans="4:19" x14ac:dyDescent="0.35">
      <c r="D339" s="35"/>
      <c r="E339" s="35"/>
      <c r="F339" s="35"/>
      <c r="G339" s="35"/>
      <c r="H339" s="35"/>
      <c r="I339" s="35"/>
      <c r="J339" s="35"/>
      <c r="K339" s="35"/>
      <c r="L339" s="35"/>
      <c r="M339" s="35"/>
      <c r="N339" s="35"/>
      <c r="O339" s="35"/>
      <c r="P339" s="35"/>
      <c r="Q339" s="35"/>
      <c r="R339" s="35"/>
      <c r="S339" s="35"/>
    </row>
    <row r="340" spans="4:19" x14ac:dyDescent="0.35">
      <c r="D340" s="35"/>
      <c r="E340" s="35"/>
      <c r="F340" s="35"/>
      <c r="G340" s="35"/>
      <c r="H340" s="35"/>
      <c r="I340" s="35"/>
      <c r="J340" s="35"/>
      <c r="K340" s="35"/>
      <c r="L340" s="35"/>
      <c r="M340" s="35"/>
      <c r="N340" s="35"/>
      <c r="O340" s="35"/>
      <c r="P340" s="35"/>
      <c r="Q340" s="35"/>
      <c r="R340" s="35"/>
      <c r="S340" s="35"/>
    </row>
    <row r="341" spans="4:19" x14ac:dyDescent="0.35">
      <c r="D341" s="35"/>
      <c r="E341" s="35"/>
      <c r="F341" s="35"/>
      <c r="G341" s="35"/>
      <c r="H341" s="35"/>
      <c r="I341" s="35"/>
      <c r="J341" s="35"/>
      <c r="K341" s="35"/>
      <c r="L341" s="35"/>
      <c r="M341" s="35"/>
      <c r="N341" s="35"/>
      <c r="O341" s="35"/>
      <c r="P341" s="35"/>
      <c r="Q341" s="35"/>
      <c r="R341" s="35"/>
      <c r="S341" s="35"/>
    </row>
    <row r="342" spans="4:19" x14ac:dyDescent="0.35">
      <c r="D342" s="35"/>
      <c r="E342" s="35"/>
      <c r="F342" s="35"/>
      <c r="G342" s="35"/>
      <c r="H342" s="35"/>
      <c r="I342" s="35"/>
      <c r="J342" s="35"/>
      <c r="K342" s="35"/>
      <c r="L342" s="35"/>
      <c r="M342" s="35"/>
      <c r="N342" s="35"/>
      <c r="O342" s="35"/>
      <c r="P342" s="35"/>
      <c r="Q342" s="35"/>
      <c r="R342" s="35"/>
      <c r="S342" s="35"/>
    </row>
    <row r="343" spans="4:19" x14ac:dyDescent="0.35">
      <c r="D343" s="35"/>
      <c r="E343" s="35"/>
      <c r="F343" s="35"/>
      <c r="G343" s="35"/>
      <c r="H343" s="35"/>
      <c r="I343" s="35"/>
      <c r="J343" s="35"/>
      <c r="K343" s="35"/>
      <c r="L343" s="35"/>
      <c r="M343" s="35"/>
      <c r="N343" s="35"/>
      <c r="O343" s="35"/>
      <c r="P343" s="35"/>
      <c r="Q343" s="35"/>
      <c r="R343" s="35"/>
      <c r="S343" s="35"/>
    </row>
    <row r="344" spans="4:19" x14ac:dyDescent="0.35">
      <c r="D344" s="35"/>
      <c r="E344" s="35"/>
      <c r="F344" s="35"/>
      <c r="G344" s="35"/>
      <c r="H344" s="35"/>
      <c r="I344" s="35"/>
      <c r="J344" s="35"/>
      <c r="K344" s="35"/>
      <c r="L344" s="35"/>
      <c r="M344" s="35"/>
      <c r="N344" s="35"/>
      <c r="O344" s="35"/>
      <c r="P344" s="35"/>
      <c r="Q344" s="35"/>
      <c r="R344" s="35"/>
      <c r="S344" s="35"/>
    </row>
    <row r="345" spans="4:19" x14ac:dyDescent="0.35">
      <c r="D345" s="35"/>
      <c r="E345" s="35"/>
      <c r="F345" s="35"/>
      <c r="G345" s="35"/>
      <c r="H345" s="35"/>
      <c r="I345" s="35"/>
      <c r="J345" s="35"/>
      <c r="K345" s="35"/>
      <c r="L345" s="35"/>
      <c r="M345" s="35"/>
      <c r="N345" s="35"/>
      <c r="O345" s="35"/>
      <c r="P345" s="35"/>
      <c r="Q345" s="35"/>
      <c r="R345" s="35"/>
      <c r="S345" s="35"/>
    </row>
    <row r="346" spans="4:19" x14ac:dyDescent="0.35">
      <c r="D346" s="35"/>
      <c r="E346" s="35"/>
      <c r="F346" s="35"/>
      <c r="G346" s="35"/>
      <c r="H346" s="35"/>
      <c r="I346" s="35"/>
      <c r="J346" s="35"/>
      <c r="K346" s="35"/>
      <c r="L346" s="35"/>
      <c r="M346" s="35"/>
      <c r="N346" s="35"/>
      <c r="O346" s="35"/>
      <c r="P346" s="35"/>
      <c r="Q346" s="35"/>
      <c r="R346" s="35"/>
      <c r="S346" s="35"/>
    </row>
    <row r="347" spans="4:19" x14ac:dyDescent="0.35">
      <c r="D347" s="35"/>
      <c r="E347" s="35"/>
      <c r="F347" s="35"/>
      <c r="G347" s="35"/>
      <c r="H347" s="35"/>
      <c r="I347" s="35"/>
      <c r="J347" s="35"/>
      <c r="K347" s="35"/>
      <c r="L347" s="35"/>
      <c r="M347" s="35"/>
      <c r="N347" s="35"/>
      <c r="O347" s="35"/>
      <c r="P347" s="35"/>
      <c r="Q347" s="35"/>
      <c r="R347" s="35"/>
      <c r="S347" s="35"/>
    </row>
    <row r="348" spans="4:19" x14ac:dyDescent="0.35">
      <c r="D348" s="35"/>
      <c r="E348" s="35"/>
      <c r="F348" s="35"/>
      <c r="G348" s="35"/>
      <c r="H348" s="35"/>
      <c r="I348" s="35"/>
      <c r="J348" s="35"/>
      <c r="K348" s="35"/>
      <c r="L348" s="35"/>
      <c r="M348" s="35"/>
      <c r="N348" s="35"/>
      <c r="O348" s="35"/>
      <c r="P348" s="35"/>
      <c r="Q348" s="35"/>
      <c r="R348" s="35"/>
      <c r="S348" s="35"/>
    </row>
    <row r="349" spans="4:19" x14ac:dyDescent="0.35">
      <c r="D349" s="35"/>
      <c r="E349" s="35"/>
      <c r="F349" s="35"/>
      <c r="G349" s="35"/>
      <c r="H349" s="35"/>
      <c r="I349" s="35"/>
      <c r="J349" s="35"/>
      <c r="K349" s="35"/>
      <c r="L349" s="35"/>
      <c r="M349" s="35"/>
      <c r="N349" s="35"/>
      <c r="O349" s="35"/>
      <c r="P349" s="35"/>
      <c r="Q349" s="35"/>
      <c r="R349" s="35"/>
      <c r="S349" s="35"/>
    </row>
    <row r="350" spans="4:19" x14ac:dyDescent="0.35">
      <c r="D350" s="35"/>
      <c r="E350" s="35"/>
      <c r="F350" s="35"/>
      <c r="G350" s="35"/>
      <c r="H350" s="35"/>
      <c r="I350" s="35"/>
      <c r="J350" s="35"/>
      <c r="K350" s="35"/>
      <c r="L350" s="35"/>
      <c r="M350" s="35"/>
      <c r="N350" s="35"/>
      <c r="O350" s="35"/>
      <c r="P350" s="35"/>
      <c r="Q350" s="35"/>
      <c r="R350" s="35"/>
      <c r="S350" s="35"/>
    </row>
    <row r="351" spans="4:19" x14ac:dyDescent="0.35">
      <c r="D351" s="35"/>
      <c r="E351" s="35"/>
      <c r="F351" s="35"/>
      <c r="G351" s="35"/>
      <c r="H351" s="35"/>
      <c r="I351" s="35"/>
      <c r="J351" s="35"/>
      <c r="K351" s="35"/>
      <c r="L351" s="35"/>
      <c r="M351" s="35"/>
      <c r="N351" s="35"/>
      <c r="O351" s="35"/>
      <c r="P351" s="35"/>
      <c r="Q351" s="35"/>
      <c r="R351" s="35"/>
      <c r="S351" s="35"/>
    </row>
    <row r="352" spans="4: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2:S12 D15:S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31</vt:i4>
      </vt:variant>
      <vt:variant>
        <vt:lpstr>Navngitte områder</vt:lpstr>
      </vt:variant>
      <vt:variant>
        <vt:i4>32</vt:i4>
      </vt:variant>
    </vt:vector>
  </HeadingPairs>
  <TitlesOfParts>
    <vt:vector size="63"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DOK32021</vt:lpstr>
      <vt:lpstr>Tabell 1.2 DOK32021</vt:lpstr>
      <vt:lpstr>Tabell 2.1 DOK32021</vt:lpstr>
      <vt:lpstr>Tabell 2.2 DOK32021</vt:lpstr>
      <vt:lpstr>Tabell 2.3 DOK32021</vt:lpstr>
      <vt:lpstr>Tabell 3.1 DOK32021</vt:lpstr>
      <vt:lpstr>Tabell 4.1 DOK32021</vt:lpstr>
      <vt:lpstr>Tabell 4.2-4.4 DOK32021</vt:lpstr>
      <vt:lpstr>Tabell 4.5-4.7 DOK32021</vt:lpstr>
      <vt:lpstr>Tabell 5.1-5.2 DOK32021</vt:lpstr>
      <vt:lpstr>'Tabell 2.2 DOK32021'!BE</vt:lpstr>
      <vt:lpstr>BE</vt:lpstr>
      <vt:lpstr>'Tabell 3.1 DOK32021'!BK</vt:lpstr>
      <vt:lpstr>BK</vt:lpstr>
      <vt:lpstr>'Tabell 1.1 DOK32021'!BS</vt:lpstr>
      <vt:lpstr>BS</vt:lpstr>
      <vt:lpstr>'Tabell 1.1 DOK32021'!d</vt:lpstr>
      <vt:lpstr>d</vt:lpstr>
      <vt:lpstr>'Tabell 5.1-5.2 DOK32021'!DFB</vt:lpstr>
      <vt:lpstr>DFB</vt:lpstr>
      <vt:lpstr>'Tabell 4.1 DOK32021'!DGK</vt:lpstr>
      <vt:lpstr>DGK</vt:lpstr>
      <vt:lpstr>'Tabell 4.2-4.4 DOK32021'!DI</vt:lpstr>
      <vt:lpstr>DI</vt:lpstr>
      <vt:lpstr>'Tabell 5.1-5.2 DOK32021'!KAPVA</vt:lpstr>
      <vt:lpstr>KAPVA</vt:lpstr>
      <vt:lpstr>'Tabell 2.3 DOK32021'!KS</vt:lpstr>
      <vt:lpstr>KS</vt:lpstr>
      <vt:lpstr>'Tabell 4.2-4.4 DOK32021'!LUI</vt:lpstr>
      <vt:lpstr>LUI</vt:lpstr>
      <vt:lpstr>'Tabell 4.5-4.7 DOK32021'!OIKB</vt:lpstr>
      <vt:lpstr>OIKB</vt:lpstr>
      <vt:lpstr>'Tabell 4.5-4.7 DOK32021'!OKB</vt:lpstr>
      <vt:lpstr>OKB</vt:lpstr>
      <vt:lpstr>'Tabell 1.2 DOK32021'!SA</vt:lpstr>
      <vt:lpstr>SA</vt:lpstr>
      <vt:lpstr>'Tabell 2.1 DOK32021'!Tabell_2.1_Bydelsfordelt_budsjett</vt:lpstr>
      <vt:lpstr>Tabell_2.1_Bydelsfordelt_budsjett</vt:lpstr>
      <vt:lpstr>'Tabell 4.2-4.4 DOK32021'!UI</vt:lpstr>
      <vt:lpstr>UI</vt:lpstr>
      <vt:lpstr>'Tabell 4.5-4.7 DOK32021'!VHB</vt:lpstr>
      <vt:lpstr>VHB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2022-02-22T07:31:24Z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ies>
</file>