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75" yWindow="135" windowWidth="15180" windowHeight="11640"/>
  </bookViews>
  <sheets>
    <sheet name="Ny vedlegg 2 29. mai" sheetId="10" r:id="rId1"/>
  </sheets>
  <definedNames>
    <definedName name="_xlnm.Print_Area" localSheetId="0">'Ny vedlegg 2 29. mai'!$A$1:$Q$193</definedName>
    <definedName name="_xlnm.Print_Titles" localSheetId="0">'Ny vedlegg 2 29. mai'!$3:$6</definedName>
  </definedNames>
  <calcPr calcId="145621"/>
</workbook>
</file>

<file path=xl/calcChain.xml><?xml version="1.0" encoding="utf-8"?>
<calcChain xmlns="http://schemas.openxmlformats.org/spreadsheetml/2006/main">
  <c r="K8" i="10" l="1"/>
  <c r="J191" i="10"/>
  <c r="I191" i="10"/>
  <c r="H191" i="10"/>
  <c r="G191" i="10"/>
  <c r="F191" i="10"/>
  <c r="E191" i="10"/>
  <c r="D191" i="10"/>
  <c r="C191" i="10"/>
  <c r="M190" i="10"/>
  <c r="O190" i="10" s="1"/>
  <c r="L190" i="10"/>
  <c r="N190" i="10" s="1"/>
  <c r="N189" i="10"/>
  <c r="M189" i="10"/>
  <c r="O189" i="10" s="1"/>
  <c r="M188" i="10"/>
  <c r="L188" i="10"/>
  <c r="L191" i="10" s="1"/>
  <c r="N187" i="10"/>
  <c r="M187" i="10"/>
  <c r="O187" i="10" s="1"/>
  <c r="N186" i="10"/>
  <c r="M186" i="10"/>
  <c r="O186" i="10" s="1"/>
  <c r="N185" i="10"/>
  <c r="M185" i="10"/>
  <c r="N184" i="10"/>
  <c r="M184" i="10"/>
  <c r="O184" i="10" s="1"/>
  <c r="O183" i="10"/>
  <c r="N183" i="10"/>
  <c r="M183" i="10"/>
  <c r="N182" i="10"/>
  <c r="O182" i="10" s="1"/>
  <c r="M182" i="10"/>
  <c r="N181" i="10"/>
  <c r="M181" i="10"/>
  <c r="O181" i="10" s="1"/>
  <c r="N180" i="10"/>
  <c r="M180" i="10"/>
  <c r="N179" i="10"/>
  <c r="K179" i="10"/>
  <c r="K191" i="10" s="1"/>
  <c r="O178" i="10"/>
  <c r="N178" i="10"/>
  <c r="M178" i="10"/>
  <c r="L173" i="10"/>
  <c r="N173" i="10" s="1"/>
  <c r="J173" i="10"/>
  <c r="I173" i="10"/>
  <c r="F173" i="10"/>
  <c r="E173" i="10"/>
  <c r="D173" i="10"/>
  <c r="C173" i="10"/>
  <c r="N172" i="10"/>
  <c r="M172" i="10"/>
  <c r="O172" i="10" s="1"/>
  <c r="K172" i="10"/>
  <c r="H172" i="10"/>
  <c r="G172" i="10"/>
  <c r="O171" i="10"/>
  <c r="N171" i="10"/>
  <c r="M171" i="10"/>
  <c r="H171" i="10"/>
  <c r="G171" i="10"/>
  <c r="N170" i="10"/>
  <c r="M170" i="10"/>
  <c r="O170" i="10" s="1"/>
  <c r="O169" i="10"/>
  <c r="N169" i="10"/>
  <c r="M169" i="10"/>
  <c r="N168" i="10"/>
  <c r="M168" i="10"/>
  <c r="O168" i="10" s="1"/>
  <c r="N167" i="10"/>
  <c r="M167" i="10"/>
  <c r="O167" i="10" s="1"/>
  <c r="N166" i="10"/>
  <c r="K166" i="10"/>
  <c r="M166" i="10" s="1"/>
  <c r="O166" i="10" s="1"/>
  <c r="N165" i="10"/>
  <c r="M165" i="10"/>
  <c r="O165" i="10" s="1"/>
  <c r="O164" i="10"/>
  <c r="N164" i="10"/>
  <c r="M164" i="10"/>
  <c r="H164" i="10"/>
  <c r="H173" i="10" s="1"/>
  <c r="G164" i="10"/>
  <c r="G173" i="10" s="1"/>
  <c r="N163" i="10"/>
  <c r="M163" i="10"/>
  <c r="O163" i="10" s="1"/>
  <c r="O162" i="10"/>
  <c r="N162" i="10"/>
  <c r="M162" i="10"/>
  <c r="N161" i="10"/>
  <c r="M161" i="10"/>
  <c r="O161" i="10" s="1"/>
  <c r="N160" i="10"/>
  <c r="M160" i="10"/>
  <c r="O160" i="10" s="1"/>
  <c r="N159" i="10"/>
  <c r="O159" i="10" s="1"/>
  <c r="M159" i="10"/>
  <c r="N158" i="10"/>
  <c r="M158" i="10"/>
  <c r="O158" i="10" s="1"/>
  <c r="N157" i="10"/>
  <c r="M157" i="10"/>
  <c r="O157" i="10" s="1"/>
  <c r="N156" i="10"/>
  <c r="K156" i="10"/>
  <c r="M156" i="10" s="1"/>
  <c r="O156" i="10" s="1"/>
  <c r="N155" i="10"/>
  <c r="K155" i="10"/>
  <c r="M155" i="10" s="1"/>
  <c r="O155" i="10" s="1"/>
  <c r="L152" i="10"/>
  <c r="N152" i="10" s="1"/>
  <c r="K152" i="10"/>
  <c r="J152" i="10"/>
  <c r="I152" i="10"/>
  <c r="F152" i="10"/>
  <c r="E152" i="10"/>
  <c r="D152" i="10"/>
  <c r="C152" i="10"/>
  <c r="N151" i="10"/>
  <c r="M151" i="10"/>
  <c r="O151" i="10" s="1"/>
  <c r="N150" i="10"/>
  <c r="M150" i="10"/>
  <c r="O150" i="10" s="1"/>
  <c r="N149" i="10"/>
  <c r="O149" i="10" s="1"/>
  <c r="M149" i="10"/>
  <c r="N148" i="10"/>
  <c r="M148" i="10"/>
  <c r="N147" i="10"/>
  <c r="M147" i="10"/>
  <c r="L144" i="10"/>
  <c r="K144" i="10"/>
  <c r="J144" i="10"/>
  <c r="I144" i="10"/>
  <c r="H144" i="10"/>
  <c r="G144" i="10"/>
  <c r="F144" i="10"/>
  <c r="E144" i="10"/>
  <c r="D144" i="10"/>
  <c r="C144" i="10"/>
  <c r="N143" i="10"/>
  <c r="M143" i="10"/>
  <c r="N142" i="10"/>
  <c r="M142" i="10"/>
  <c r="O142" i="10" s="1"/>
  <c r="O141" i="10"/>
  <c r="N141" i="10"/>
  <c r="M141" i="10"/>
  <c r="L138" i="10"/>
  <c r="K138" i="10"/>
  <c r="J138" i="10"/>
  <c r="I138" i="10"/>
  <c r="H138" i="10"/>
  <c r="G138" i="10"/>
  <c r="F138" i="10"/>
  <c r="E138" i="10"/>
  <c r="D138" i="10"/>
  <c r="C138" i="10"/>
  <c r="N137" i="10"/>
  <c r="M137" i="10"/>
  <c r="O137" i="10" s="1"/>
  <c r="N136" i="10"/>
  <c r="O136" i="10" s="1"/>
  <c r="M136" i="10"/>
  <c r="N135" i="10"/>
  <c r="M135" i="10"/>
  <c r="O135" i="10" s="1"/>
  <c r="N134" i="10"/>
  <c r="M134" i="10"/>
  <c r="N133" i="10"/>
  <c r="M133" i="10"/>
  <c r="O133" i="10" s="1"/>
  <c r="N132" i="10"/>
  <c r="O132" i="10" s="1"/>
  <c r="M132" i="10"/>
  <c r="L129" i="10"/>
  <c r="J129" i="10"/>
  <c r="N129" i="10" s="1"/>
  <c r="I129" i="10"/>
  <c r="H129" i="10"/>
  <c r="G129" i="10"/>
  <c r="F129" i="10"/>
  <c r="E129" i="10"/>
  <c r="D129" i="10"/>
  <c r="C129" i="10"/>
  <c r="N128" i="10"/>
  <c r="O128" i="10" s="1"/>
  <c r="M128" i="10"/>
  <c r="N127" i="10"/>
  <c r="M127" i="10"/>
  <c r="O127" i="10" s="1"/>
  <c r="N126" i="10"/>
  <c r="K126" i="10"/>
  <c r="M126" i="10" s="1"/>
  <c r="N125" i="10"/>
  <c r="K125" i="10"/>
  <c r="M125" i="10" s="1"/>
  <c r="O125" i="10" s="1"/>
  <c r="N124" i="10"/>
  <c r="K124" i="10"/>
  <c r="M124" i="10" s="1"/>
  <c r="N123" i="10"/>
  <c r="M123" i="10"/>
  <c r="O123" i="10" s="1"/>
  <c r="O122" i="10"/>
  <c r="N122" i="10"/>
  <c r="M122" i="10"/>
  <c r="N121" i="10"/>
  <c r="K121" i="10"/>
  <c r="M121" i="10" s="1"/>
  <c r="N120" i="10"/>
  <c r="O120" i="10" s="1"/>
  <c r="M120" i="10"/>
  <c r="N119" i="10"/>
  <c r="M119" i="10"/>
  <c r="N118" i="10"/>
  <c r="M118" i="10"/>
  <c r="L115" i="10"/>
  <c r="N115" i="10" s="1"/>
  <c r="K115" i="10"/>
  <c r="J115" i="10"/>
  <c r="I115" i="10"/>
  <c r="H115" i="10"/>
  <c r="G115" i="10"/>
  <c r="F115" i="10"/>
  <c r="E115" i="10"/>
  <c r="D115" i="10"/>
  <c r="C115" i="10"/>
  <c r="N114" i="10"/>
  <c r="M114" i="10"/>
  <c r="O114" i="10" s="1"/>
  <c r="O113" i="10"/>
  <c r="N113" i="10"/>
  <c r="M113" i="10"/>
  <c r="N112" i="10"/>
  <c r="M112" i="10"/>
  <c r="O112" i="10" s="1"/>
  <c r="N111" i="10"/>
  <c r="M111" i="10"/>
  <c r="O111" i="10" s="1"/>
  <c r="N110" i="10"/>
  <c r="M110" i="10"/>
  <c r="O110" i="10" s="1"/>
  <c r="L105" i="10"/>
  <c r="J105" i="10"/>
  <c r="I105" i="10"/>
  <c r="H105" i="10"/>
  <c r="G105" i="10"/>
  <c r="F105" i="10"/>
  <c r="E105" i="10"/>
  <c r="D105" i="10"/>
  <c r="C105" i="10"/>
  <c r="N104" i="10"/>
  <c r="M104" i="10"/>
  <c r="O104" i="10" s="1"/>
  <c r="N103" i="10"/>
  <c r="M103" i="10"/>
  <c r="O103" i="10" s="1"/>
  <c r="O102" i="10"/>
  <c r="N102" i="10"/>
  <c r="M102" i="10"/>
  <c r="N101" i="10"/>
  <c r="M101" i="10"/>
  <c r="O101" i="10" s="1"/>
  <c r="N100" i="10"/>
  <c r="M100" i="10"/>
  <c r="O100" i="10" s="1"/>
  <c r="N99" i="10"/>
  <c r="O99" i="10" s="1"/>
  <c r="M99" i="10"/>
  <c r="N98" i="10"/>
  <c r="M98" i="10"/>
  <c r="N97" i="10"/>
  <c r="M97" i="10"/>
  <c r="N96" i="10"/>
  <c r="M96" i="10"/>
  <c r="O96" i="10" s="1"/>
  <c r="O95" i="10"/>
  <c r="N95" i="10"/>
  <c r="M95" i="10"/>
  <c r="O94" i="10"/>
  <c r="N94" i="10"/>
  <c r="M94" i="10"/>
  <c r="N93" i="10"/>
  <c r="K93" i="10"/>
  <c r="M93" i="10" s="1"/>
  <c r="O93" i="10" s="1"/>
  <c r="L90" i="10"/>
  <c r="K90" i="10"/>
  <c r="J90" i="10"/>
  <c r="N90" i="10" s="1"/>
  <c r="I90" i="10"/>
  <c r="M90" i="10" s="1"/>
  <c r="O90" i="10" s="1"/>
  <c r="H90" i="10"/>
  <c r="G90" i="10"/>
  <c r="F90" i="10"/>
  <c r="E90" i="10"/>
  <c r="D90" i="10"/>
  <c r="C90" i="10"/>
  <c r="N89" i="10"/>
  <c r="M89" i="10"/>
  <c r="N88" i="10"/>
  <c r="M88" i="10"/>
  <c r="O88" i="10" s="1"/>
  <c r="N87" i="10"/>
  <c r="M87" i="10"/>
  <c r="O87" i="10" s="1"/>
  <c r="N86" i="10"/>
  <c r="M86" i="10"/>
  <c r="O86" i="10" s="1"/>
  <c r="N85" i="10"/>
  <c r="O85" i="10" s="1"/>
  <c r="M85" i="10"/>
  <c r="L82" i="10"/>
  <c r="J82" i="10"/>
  <c r="N82" i="10" s="1"/>
  <c r="I82" i="10"/>
  <c r="H82" i="10"/>
  <c r="G82" i="10"/>
  <c r="F82" i="10"/>
  <c r="E82" i="10"/>
  <c r="D82" i="10"/>
  <c r="C82" i="10"/>
  <c r="N81" i="10"/>
  <c r="M81" i="10"/>
  <c r="N80" i="10"/>
  <c r="M80" i="10"/>
  <c r="O80" i="10" s="1"/>
  <c r="N79" i="10"/>
  <c r="M79" i="10"/>
  <c r="O79" i="10" s="1"/>
  <c r="N78" i="10"/>
  <c r="M78" i="10"/>
  <c r="O78" i="10" s="1"/>
  <c r="N77" i="10"/>
  <c r="O77" i="10" s="1"/>
  <c r="M77" i="10"/>
  <c r="N76" i="10"/>
  <c r="K76" i="10"/>
  <c r="M76" i="10" s="1"/>
  <c r="O76" i="10" s="1"/>
  <c r="N75" i="10"/>
  <c r="K75" i="10"/>
  <c r="M75" i="10" s="1"/>
  <c r="O75" i="10" s="1"/>
  <c r="N74" i="10"/>
  <c r="M74" i="10"/>
  <c r="N73" i="10"/>
  <c r="M73" i="10"/>
  <c r="O73" i="10" s="1"/>
  <c r="O72" i="10"/>
  <c r="N72" i="10"/>
  <c r="M72" i="10"/>
  <c r="L68" i="10"/>
  <c r="J68" i="10"/>
  <c r="N68" i="10" s="1"/>
  <c r="I68" i="10"/>
  <c r="H68" i="10"/>
  <c r="G68" i="10"/>
  <c r="F68" i="10"/>
  <c r="E68" i="10"/>
  <c r="D68" i="10"/>
  <c r="C68" i="10"/>
  <c r="N67" i="10"/>
  <c r="K67" i="10"/>
  <c r="M67" i="10" s="1"/>
  <c r="N66" i="10"/>
  <c r="M66" i="10"/>
  <c r="O66" i="10" s="1"/>
  <c r="N65" i="10"/>
  <c r="O65" i="10" s="1"/>
  <c r="M65" i="10"/>
  <c r="N64" i="10"/>
  <c r="M64" i="10"/>
  <c r="O64" i="10" s="1"/>
  <c r="N63" i="10"/>
  <c r="M63" i="10"/>
  <c r="N62" i="10"/>
  <c r="O62" i="10" s="1"/>
  <c r="M62" i="10"/>
  <c r="N61" i="10"/>
  <c r="M61" i="10"/>
  <c r="N60" i="10"/>
  <c r="M60" i="10"/>
  <c r="N59" i="10"/>
  <c r="M59" i="10"/>
  <c r="O59" i="10" s="1"/>
  <c r="O58" i="10"/>
  <c r="N58" i="10"/>
  <c r="M58" i="10"/>
  <c r="N57" i="10"/>
  <c r="M57" i="10"/>
  <c r="N56" i="10"/>
  <c r="M56" i="10"/>
  <c r="N55" i="10"/>
  <c r="K55" i="10"/>
  <c r="K68" i="10" s="1"/>
  <c r="N54" i="10"/>
  <c r="M54" i="10"/>
  <c r="C49" i="10"/>
  <c r="C175" i="10" s="1"/>
  <c r="C193" i="10" s="1"/>
  <c r="N48" i="10"/>
  <c r="K48" i="10"/>
  <c r="M48" i="10" s="1"/>
  <c r="N47" i="10"/>
  <c r="K47" i="10"/>
  <c r="M47" i="10" s="1"/>
  <c r="O47" i="10" s="1"/>
  <c r="L44" i="10"/>
  <c r="N44" i="10" s="1"/>
  <c r="N49" i="10" s="1"/>
  <c r="J44" i="10"/>
  <c r="J49" i="10" s="1"/>
  <c r="I44" i="10"/>
  <c r="I49" i="10" s="1"/>
  <c r="F44" i="10"/>
  <c r="F49" i="10" s="1"/>
  <c r="E44" i="10"/>
  <c r="E49" i="10" s="1"/>
  <c r="E175" i="10" s="1"/>
  <c r="E193" i="10" s="1"/>
  <c r="D44" i="10"/>
  <c r="D49" i="10" s="1"/>
  <c r="C44" i="10"/>
  <c r="N42" i="10"/>
  <c r="M42" i="10"/>
  <c r="O42" i="10" s="1"/>
  <c r="K42" i="10"/>
  <c r="H42" i="10"/>
  <c r="G42" i="10"/>
  <c r="N41" i="10"/>
  <c r="H41" i="10"/>
  <c r="G41" i="10"/>
  <c r="N40" i="10"/>
  <c r="H40" i="10"/>
  <c r="M40" i="10" s="1"/>
  <c r="O40" i="10" s="1"/>
  <c r="G40" i="10"/>
  <c r="N39" i="10"/>
  <c r="M39" i="10"/>
  <c r="O39" i="10" s="1"/>
  <c r="N38" i="10"/>
  <c r="K38" i="10"/>
  <c r="M38" i="10" s="1"/>
  <c r="N37" i="10"/>
  <c r="M37" i="10"/>
  <c r="O37" i="10" s="1"/>
  <c r="O36" i="10"/>
  <c r="N36" i="10"/>
  <c r="M36" i="10"/>
  <c r="N35" i="10"/>
  <c r="M35" i="10"/>
  <c r="N34" i="10"/>
  <c r="K34" i="10"/>
  <c r="M34" i="10" s="1"/>
  <c r="O34" i="10" s="1"/>
  <c r="N33" i="10"/>
  <c r="M33" i="10"/>
  <c r="N32" i="10"/>
  <c r="K32" i="10"/>
  <c r="M32" i="10" s="1"/>
  <c r="O32" i="10" s="1"/>
  <c r="N31" i="10"/>
  <c r="M31" i="10"/>
  <c r="N30" i="10"/>
  <c r="M30" i="10"/>
  <c r="O30" i="10" s="1"/>
  <c r="N29" i="10"/>
  <c r="O29" i="10" s="1"/>
  <c r="M29" i="10"/>
  <c r="N28" i="10"/>
  <c r="M28" i="10"/>
  <c r="O28" i="10" s="1"/>
  <c r="N27" i="10"/>
  <c r="M27" i="10"/>
  <c r="N26" i="10"/>
  <c r="K26" i="10"/>
  <c r="M26" i="10" s="1"/>
  <c r="O26" i="10" s="1"/>
  <c r="N25" i="10"/>
  <c r="M25" i="10"/>
  <c r="O25" i="10" s="1"/>
  <c r="N24" i="10"/>
  <c r="O24" i="10" s="1"/>
  <c r="M24" i="10"/>
  <c r="K24" i="10"/>
  <c r="N23" i="10"/>
  <c r="M23" i="10"/>
  <c r="N22" i="10"/>
  <c r="K22" i="10"/>
  <c r="M22" i="10" s="1"/>
  <c r="O22" i="10" s="1"/>
  <c r="N21" i="10"/>
  <c r="M21" i="10"/>
  <c r="N20" i="10"/>
  <c r="M20" i="10"/>
  <c r="O20" i="10" s="1"/>
  <c r="O19" i="10"/>
  <c r="N19" i="10"/>
  <c r="M19" i="10"/>
  <c r="N18" i="10"/>
  <c r="M18" i="10"/>
  <c r="K18" i="10"/>
  <c r="N17" i="10"/>
  <c r="M17" i="10"/>
  <c r="N16" i="10"/>
  <c r="M16" i="10"/>
  <c r="K16" i="10"/>
  <c r="N15" i="10"/>
  <c r="M15" i="10"/>
  <c r="O15" i="10" s="1"/>
  <c r="N14" i="10"/>
  <c r="M14" i="10"/>
  <c r="N13" i="10"/>
  <c r="O13" i="10" s="1"/>
  <c r="M13" i="10"/>
  <c r="N12" i="10"/>
  <c r="M12" i="10"/>
  <c r="N11" i="10"/>
  <c r="M11" i="10"/>
  <c r="N10" i="10"/>
  <c r="M10" i="10"/>
  <c r="O10" i="10" s="1"/>
  <c r="O9" i="10"/>
  <c r="N9" i="10"/>
  <c r="M9" i="10"/>
  <c r="N8" i="10"/>
  <c r="M8" i="10"/>
  <c r="O23" i="10" l="1"/>
  <c r="O81" i="10"/>
  <c r="O12" i="10"/>
  <c r="O14" i="10"/>
  <c r="O17" i="10"/>
  <c r="O27" i="10"/>
  <c r="M41" i="10"/>
  <c r="O41" i="10" s="1"/>
  <c r="I175" i="10"/>
  <c r="I193" i="10" s="1"/>
  <c r="O56" i="10"/>
  <c r="O61" i="10"/>
  <c r="O63" i="10"/>
  <c r="O98" i="10"/>
  <c r="K105" i="10"/>
  <c r="M105" i="10" s="1"/>
  <c r="O118" i="10"/>
  <c r="N144" i="10"/>
  <c r="O148" i="10"/>
  <c r="G152" i="10"/>
  <c r="M152" i="10"/>
  <c r="O35" i="10"/>
  <c r="F175" i="10"/>
  <c r="F193" i="10" s="1"/>
  <c r="K82" i="10"/>
  <c r="M82" i="10" s="1"/>
  <c r="O82" i="10" s="1"/>
  <c r="O89" i="10"/>
  <c r="O11" i="10"/>
  <c r="O16" i="10"/>
  <c r="O21" i="10"/>
  <c r="O31" i="10"/>
  <c r="O33" i="10"/>
  <c r="O38" i="10"/>
  <c r="G44" i="10"/>
  <c r="G49" i="10" s="1"/>
  <c r="G175" i="10" s="1"/>
  <c r="G193" i="10" s="1"/>
  <c r="D175" i="10"/>
  <c r="D193" i="10" s="1"/>
  <c r="J175" i="10"/>
  <c r="J193" i="10" s="1"/>
  <c r="O48" i="10"/>
  <c r="O60" i="10"/>
  <c r="O67" i="10"/>
  <c r="O74" i="10"/>
  <c r="O97" i="10"/>
  <c r="N105" i="10"/>
  <c r="N175" i="10" s="1"/>
  <c r="O124" i="10"/>
  <c r="O126" i="10"/>
  <c r="O134" i="10"/>
  <c r="N138" i="10"/>
  <c r="O143" i="10"/>
  <c r="M144" i="10"/>
  <c r="O144" i="10" s="1"/>
  <c r="O147" i="10"/>
  <c r="H152" i="10"/>
  <c r="O180" i="10"/>
  <c r="O185" i="10"/>
  <c r="M115" i="10"/>
  <c r="O115" i="10" s="1"/>
  <c r="O119" i="10"/>
  <c r="O121" i="10"/>
  <c r="M138" i="10"/>
  <c r="O18" i="10"/>
  <c r="O44" i="10" s="1"/>
  <c r="O49" i="10" s="1"/>
  <c r="O57" i="10"/>
  <c r="K44" i="10"/>
  <c r="K49" i="10" s="1"/>
  <c r="O8" i="10"/>
  <c r="O105" i="10"/>
  <c r="O152" i="10"/>
  <c r="M44" i="10"/>
  <c r="M49" i="10" s="1"/>
  <c r="L49" i="10"/>
  <c r="L175" i="10" s="1"/>
  <c r="L193" i="10" s="1"/>
  <c r="M55" i="10"/>
  <c r="O55" i="10" s="1"/>
  <c r="K129" i="10"/>
  <c r="M129" i="10" s="1"/>
  <c r="O129" i="10" s="1"/>
  <c r="M179" i="10"/>
  <c r="O179" i="10" s="1"/>
  <c r="O191" i="10" s="1"/>
  <c r="H44" i="10"/>
  <c r="H49" i="10" s="1"/>
  <c r="O54" i="10"/>
  <c r="N188" i="10"/>
  <c r="O188" i="10" s="1"/>
  <c r="K173" i="10"/>
  <c r="M173" i="10" s="1"/>
  <c r="O173" i="10" s="1"/>
  <c r="H175" i="10" l="1"/>
  <c r="H193" i="10" s="1"/>
  <c r="O138" i="10"/>
  <c r="K175" i="10"/>
  <c r="K193" i="10" s="1"/>
  <c r="M68" i="10"/>
  <c r="O68" i="10" s="1"/>
  <c r="O175" i="10" s="1"/>
  <c r="O193" i="10" s="1"/>
  <c r="N191" i="10"/>
  <c r="N193" i="10" s="1"/>
  <c r="M191" i="10"/>
  <c r="M175" i="10"/>
  <c r="M193" i="10" l="1"/>
</calcChain>
</file>

<file path=xl/sharedStrings.xml><?xml version="1.0" encoding="utf-8"?>
<sst xmlns="http://schemas.openxmlformats.org/spreadsheetml/2006/main" count="261" uniqueCount="183">
  <si>
    <t>Oppstilling etter byrådsavdeling/sektor. Beløp i 1000 kr.</t>
  </si>
  <si>
    <t>Kap.</t>
  </si>
  <si>
    <t>Etat/virksomhet</t>
  </si>
  <si>
    <t>Kommunerevisjonen</t>
  </si>
  <si>
    <t>Sum</t>
  </si>
  <si>
    <t>Byråd/ byrådsavdelingene</t>
  </si>
  <si>
    <t>Div. avs. og tidsbegr. tiltak under byrådsavd.</t>
  </si>
  <si>
    <t>Rådhusets forvaltningstjeneste</t>
  </si>
  <si>
    <t>Utviklings- og kompetanseetaten</t>
  </si>
  <si>
    <t>Kemnerkontoret</t>
  </si>
  <si>
    <t>Kommuneadvokaten</t>
  </si>
  <si>
    <t>Bydelene - avsetninger</t>
  </si>
  <si>
    <t>Bydelene - psykisk helsearbeid og barnevern</t>
  </si>
  <si>
    <t>Trygdeordninger</t>
  </si>
  <si>
    <t>Sosiale boligvirkemidler</t>
  </si>
  <si>
    <t>Pedagogisk-psykologisk tjeneste</t>
  </si>
  <si>
    <t>Grunnskolen</t>
  </si>
  <si>
    <t>Videregående skoler</t>
  </si>
  <si>
    <t>Fagopplæring</t>
  </si>
  <si>
    <t>Bydelene - barnehager og SFO</t>
  </si>
  <si>
    <t>Oslo musikk- og kulturskole</t>
  </si>
  <si>
    <t>Voksenopplæring</t>
  </si>
  <si>
    <t>Gravferdsetaten</t>
  </si>
  <si>
    <t>Næringsetaten</t>
  </si>
  <si>
    <t>Byutvikling</t>
  </si>
  <si>
    <t>Eiendoms- og byfornyelsesetaten</t>
  </si>
  <si>
    <t>Byantikvaren</t>
  </si>
  <si>
    <t>Plan- og bygningsetaten</t>
  </si>
  <si>
    <t>Miljø og samferdsel</t>
  </si>
  <si>
    <t>Beredskapsetaten</t>
  </si>
  <si>
    <t>Brann- og redningsetaten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</si>
  <si>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</si>
  <si>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</si>
  <si>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</si>
  <si>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</si>
  <si>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</si>
  <si>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</si>
  <si>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</si>
  <si>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</si>
  <si>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</si>
  <si>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Stovner</t>
  </si>
  <si>
    <t>Bydel Alna</t>
  </si>
  <si>
    <t>Bydel Østensjø</t>
  </si>
  <si>
    <t>Bydel Nordstrand</t>
  </si>
  <si>
    <t>Bydel Søndre Nordstrand</t>
  </si>
  <si>
    <t>Bydelene</t>
  </si>
  <si>
    <t xml:space="preserve">Sum </t>
  </si>
  <si>
    <t>Utgift</t>
  </si>
  <si>
    <t>Sum driftsbudsjett</t>
  </si>
  <si>
    <t>Inntekt</t>
  </si>
  <si>
    <t>Sum endring</t>
  </si>
  <si>
    <t>Sum budsjett-justering</t>
  </si>
  <si>
    <t>Sum investeringsbudsjett</t>
  </si>
  <si>
    <t>Totalsum</t>
  </si>
  <si>
    <t>redegjørelsen</t>
  </si>
  <si>
    <t>Iht. regnskaps-</t>
  </si>
  <si>
    <t>Særsk. ovf.</t>
  </si>
  <si>
    <t>Std. ovf. 5%</t>
  </si>
  <si>
    <t>Korreksjon særsk. ovf.</t>
  </si>
  <si>
    <t>Korreksjon std. 5% ovf.</t>
  </si>
  <si>
    <t>Korrigert for kap. som</t>
  </si>
  <si>
    <t>ikke lenger er i bruk</t>
  </si>
  <si>
    <t>5%-regelen</t>
  </si>
  <si>
    <t xml:space="preserve">Andre endringer </t>
  </si>
  <si>
    <t>budsjett</t>
  </si>
  <si>
    <t>Bystyrets organer</t>
  </si>
  <si>
    <t>Investeringsbudsjett</t>
  </si>
  <si>
    <t>Ordførerens kontor</t>
  </si>
  <si>
    <t>Kontrollutvalget</t>
  </si>
  <si>
    <t>Kultureiendommer</t>
  </si>
  <si>
    <t>Avvik fra</t>
  </si>
  <si>
    <t>Fagskolen</t>
  </si>
  <si>
    <t>Kriminalitetsforebygging blant ungdom</t>
  </si>
  <si>
    <t>Renovasjonsetaten - næring</t>
  </si>
  <si>
    <t>Bystyret m.v.</t>
  </si>
  <si>
    <t>Ombud for brukere av helse- og sosialtjenester</t>
  </si>
  <si>
    <t>Sykehjemsetaten</t>
  </si>
  <si>
    <t>Kultur og utdanning</t>
  </si>
  <si>
    <t>Bydel 1 -15</t>
  </si>
  <si>
    <t>Enhet for mangfold og integrering</t>
  </si>
  <si>
    <t>Byrådslederens kontor</t>
  </si>
  <si>
    <t>Bydelene - diverse barnehagetiltak</t>
  </si>
  <si>
    <t>Div. virksomheter og prosjekter under FIN</t>
  </si>
  <si>
    <t>Kulturetaten</t>
  </si>
  <si>
    <t xml:space="preserve">Overføring fra drift til investering </t>
  </si>
  <si>
    <t>Bydelenes hjelpemiddeltjeneste</t>
  </si>
  <si>
    <t>Utdanningsetaten (sum alle Utdanningsetatens kapitler)</t>
  </si>
  <si>
    <t>Munch-museet</t>
  </si>
  <si>
    <t>Bydel Grorud</t>
  </si>
  <si>
    <t>Aktivitetsskolen</t>
  </si>
  <si>
    <t>Sykkelprosjektet</t>
  </si>
  <si>
    <t xml:space="preserve">Finans  </t>
  </si>
  <si>
    <t>Lån</t>
  </si>
  <si>
    <t>Bymiljøetaten</t>
  </si>
  <si>
    <t>Helseetaten</t>
  </si>
  <si>
    <t>Velferdsetaten</t>
  </si>
  <si>
    <t>Barne- og familieetaten</t>
  </si>
  <si>
    <t>Disp. fond (5%-avsetning)</t>
  </si>
  <si>
    <t>Disp. fond (fond for særsk. komm. overfør.)</t>
  </si>
  <si>
    <t>Bundne driftsfond (fond for særsk. overfør. statlig/private)</t>
  </si>
  <si>
    <t>Prosjekteringsmidler</t>
  </si>
  <si>
    <t>Områdeprogram Tøyen</t>
  </si>
  <si>
    <t>Handlingsprogram Groruddalen</t>
  </si>
  <si>
    <t>Andre utgifter vedr. miljø og samferdsel</t>
  </si>
  <si>
    <t xml:space="preserve">Næringsutvikling </t>
  </si>
  <si>
    <t>Bruk av tidl. års regnskapsmessig mindreforbruk</t>
  </si>
  <si>
    <t>Vederlagsutbetalinger</t>
  </si>
  <si>
    <t>Felles utgifter og inntekter</t>
  </si>
  <si>
    <t>Diverse avsetninger og tilfeldige inntekter</t>
  </si>
  <si>
    <t>Opplæringskontoret for helse- og oppvekstfag</t>
  </si>
  <si>
    <t>Avsetningskapitler under EHS og OVK</t>
  </si>
  <si>
    <t>Eldre, helse og sosiale tjenester</t>
  </si>
  <si>
    <t>Bydelene (EHS og OVK)</t>
  </si>
  <si>
    <t>Eldre, helse og sosiale tjenester (EHS)</t>
  </si>
  <si>
    <t>Oppvekst og kunnskap (OVK)</t>
  </si>
  <si>
    <t>Byutvikling (BYU)</t>
  </si>
  <si>
    <t>Miljø og samferdsel (MOS)</t>
  </si>
  <si>
    <t>Særskilte integreringstiltak</t>
  </si>
  <si>
    <t>Bystyrets organer (BYS)</t>
  </si>
  <si>
    <t>Finans  (FIN)</t>
  </si>
  <si>
    <t>Byrådslederens kontor (BLK)</t>
  </si>
  <si>
    <t>Næring og eierskap (NOE)</t>
  </si>
  <si>
    <t>Kultur, idrett og frivillighet (KIF)</t>
  </si>
  <si>
    <t xml:space="preserve">Kultur, idrett og frivillighet  </t>
  </si>
  <si>
    <t xml:space="preserve">Næring og eierskap  </t>
  </si>
  <si>
    <t>Renovasjonsetaten - selvkost</t>
  </si>
  <si>
    <t>Energigjenvinningsetaten-husholdninger</t>
  </si>
  <si>
    <t>Kulturtilskudd mm.</t>
  </si>
  <si>
    <t>Oppstilling over fremført mer-/mindreforbruk, samt øvrige justeringer i budsjett for 2017.</t>
  </si>
  <si>
    <t>Fastlegetilskudd og pasientskadeerstatning</t>
  </si>
  <si>
    <t>Klimaetaten</t>
  </si>
  <si>
    <t>Ufordelt avsetning til husleier skole</t>
  </si>
  <si>
    <t>Idrett</t>
  </si>
  <si>
    <t>Avsetning husleier idrettsprosjekter</t>
  </si>
  <si>
    <t>Tilskudd til klima- og energitiltak</t>
  </si>
  <si>
    <t>Eiendomsskatt</t>
  </si>
  <si>
    <t>Overføringer fra KF mv.</t>
  </si>
  <si>
    <t>Renter</t>
  </si>
  <si>
    <t>Disp. fond (pensjonsfond for dekning premieavvik)</t>
  </si>
  <si>
    <t>Bundne driftsfond (fond for Oslopakke 3)</t>
  </si>
  <si>
    <t>Bundne driftsfond (selvkostfond for renovasjon)</t>
  </si>
  <si>
    <t>Bundne driftsfond (klima- og energifondet)</t>
  </si>
  <si>
    <t>Munchmuseet</t>
  </si>
  <si>
    <t>Andre utbyggingsformål</t>
  </si>
  <si>
    <t>Brann -og redningsetaten</t>
  </si>
  <si>
    <t>Fornebubanen</t>
  </si>
  <si>
    <t>Bundne fond (skogavgiftsfondet)</t>
  </si>
  <si>
    <t>Byomfattende tiltak - avsetninger eldre*</t>
  </si>
  <si>
    <r>
      <t>*</t>
    </r>
    <r>
      <rPr>
        <sz val="8"/>
        <rFont val="Arial Narrow"/>
        <family val="2"/>
      </rPr>
      <t>Overføringer fra 2016 for kap. 373 er lagt på kap. 372 da kap. 373 utgår fra 2017.</t>
    </r>
  </si>
  <si>
    <t>Bymiljøetaten*</t>
  </si>
  <si>
    <t>*Av øremerkede midler overført fra 2016 på 95,351 mill. er 70,614 mill. flyttet til kap. 545 Idrett</t>
  </si>
  <si>
    <t>*Av mindreforbruk etter 5 % fra 2016 på 11,646 mill. er 5,8 mill. flyttet til kap. 545 Idrett</t>
  </si>
  <si>
    <t>Bydelene - avset. Eldre, helse og sos.tj.*</t>
  </si>
  <si>
    <t>*Inkluderer særskilte overføringer fra 2016 på 23,676 mill. for kap. 304 som utgår fra 2017</t>
  </si>
  <si>
    <t>*Inkluderer overføringer etter 5 %-regelen fra 2016 for kap. 304 med 3 tusen i mindreforbruk</t>
  </si>
  <si>
    <t>Renovasjonsetaten-selvkost</t>
  </si>
  <si>
    <t>Vann -og avløpsetaten-selvkost</t>
  </si>
  <si>
    <t>Art utgift</t>
  </si>
  <si>
    <t>Art inntekt</t>
  </si>
  <si>
    <t>09710</t>
  </si>
  <si>
    <t>02300</t>
  </si>
  <si>
    <t>07290</t>
  </si>
  <si>
    <t>08190</t>
  </si>
  <si>
    <t>09700</t>
  </si>
  <si>
    <t>09100</t>
  </si>
  <si>
    <t>09507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</si>
  <si>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</si>
  <si>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</si>
  <si>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</si>
  <si>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</si>
  <si>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</si>
  <si>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</si>
  <si>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</si>
  <si>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</si>
  <si>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</si>
  <si>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</si>
  <si>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</si>
  <si>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</si>
  <si>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</si>
  <si>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</si>
  <si>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</si>
  <si>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Disp. fond (fond for klima- og miljøtiltak)</t>
  </si>
  <si>
    <t>Rammetilskudd fra staten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</si>
</sst>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##\ ###\ ###\ ##0;[Red]\-###\ ###\ ###\ ##0"/>
    <numFmt numFmtId="166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sz val="8"/>
      <color rgb="FF00B05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2" xfId="0" quotePrefix="1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0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quotePrefix="1" applyFont="1" applyFill="1" applyBorder="1"/>
    <xf numFmtId="165" fontId="2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/>
    <xf numFmtId="0" fontId="3" fillId="2" borderId="1" xfId="0" applyFont="1" applyFill="1" applyBorder="1"/>
    <xf numFmtId="165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3" fontId="2" fillId="2" borderId="1" xfId="1" applyNumberFormat="1" applyFont="1" applyFill="1" applyBorder="1"/>
    <xf numFmtId="166" fontId="2" fillId="2" borderId="1" xfId="1" applyNumberFormat="1" applyFont="1" applyFill="1" applyBorder="1"/>
    <xf numFmtId="0" fontId="2" fillId="2" borderId="1" xfId="0" quotePrefix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2" fillId="2" borderId="0" xfId="0" applyFont="1" applyFill="1"/>
    <xf numFmtId="0" fontId="3" fillId="2" borderId="0" xfId="0" applyFont="1" applyFill="1"/>
    <xf numFmtId="0" fontId="2" fillId="2" borderId="0" xfId="0" quotePrefix="1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wrapText="1"/>
    </xf>
    <xf numFmtId="165" fontId="2" fillId="2" borderId="0" xfId="0" applyNumberFormat="1" applyFont="1" applyFill="1" applyAlignment="1">
      <alignment horizontal="right"/>
    </xf>
    <xf numFmtId="165" fontId="2" fillId="2" borderId="0" xfId="0" applyNumberFormat="1" applyFont="1" applyFill="1"/>
    <xf numFmtId="165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/>
    <xf numFmtId="0" fontId="2" fillId="2" borderId="0" xfId="0" applyFont="1" applyFill="1" applyAlignment="1">
      <alignment horizontal="right"/>
    </xf>
    <xf numFmtId="165" fontId="5" fillId="2" borderId="0" xfId="0" applyNumberFormat="1" applyFont="1" applyFill="1"/>
  </cellXfs>
  <cellStyles count="3">
    <cellStyle name="K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5"/>
  <sheetViews>
    <sheetView tabSelected="1" zoomScale="126" zoomScaleNormal="126" workbookViewId="0">
      <pane ySplit="5" topLeftCell="A6" activePane="bottomLeft" state="frozen"/>
      <selection pane="bottomLeft" activeCell="P6" sqref="P6"/>
    </sheetView>
  </sheetViews>
  <sheetFormatPr baseColWidth="10" defaultColWidth="11.42578125" defaultRowHeight="12.75" x14ac:dyDescent="0.25"/>
  <cols>
    <col min="1" max="1" width="5.5703125" style="22" customWidth="1"/>
    <col min="2" max="2" width="30.85546875" style="22" customWidth="1"/>
    <col min="3" max="3" width="7.42578125" style="22" customWidth="1"/>
    <col min="4" max="4" width="7" style="22" customWidth="1"/>
    <col min="5" max="5" width="7" style="22" hidden="1" customWidth="1"/>
    <col min="6" max="6" width="7.42578125" style="22" hidden="1" customWidth="1"/>
    <col min="7" max="7" width="6.28515625" style="22" hidden="1" customWidth="1"/>
    <col min="8" max="8" width="7.140625" style="22" hidden="1" customWidth="1"/>
    <col min="9" max="9" width="6.28515625" style="22" customWidth="1"/>
    <col min="10" max="10" width="7" style="22" customWidth="1"/>
    <col min="11" max="11" width="7.140625" style="22" customWidth="1"/>
    <col min="12" max="12" width="7.5703125" style="22" customWidth="1"/>
    <col min="13" max="13" width="7.140625" style="22" customWidth="1"/>
    <col min="14" max="14" width="7.7109375" style="22" customWidth="1"/>
    <col min="15" max="15" width="8.85546875" style="22" customWidth="1"/>
    <col min="16" max="16" width="6.42578125" style="22" customWidth="1"/>
    <col min="17" max="17" width="6" style="22" customWidth="1"/>
    <col min="18" max="16384" width="11.42578125" style="22"/>
  </cols>
  <sheetData>
    <row r="1" spans="1:17" x14ac:dyDescent="0.25">
      <c r="A1" s="22" t="s">
        <v>128</v>
      </c>
      <c r="F1" s="23"/>
      <c r="K1" s="24"/>
      <c r="P1" s="25"/>
      <c r="Q1" s="26"/>
    </row>
    <row r="2" spans="1:17" x14ac:dyDescent="0.25">
      <c r="J2" s="24"/>
    </row>
    <row r="3" spans="1:17" x14ac:dyDescent="0.25">
      <c r="A3" s="1" t="s">
        <v>0</v>
      </c>
      <c r="B3" s="2"/>
      <c r="C3" s="1" t="s">
        <v>55</v>
      </c>
      <c r="D3" s="2"/>
      <c r="G3" s="22" t="s">
        <v>60</v>
      </c>
      <c r="I3" s="1" t="s">
        <v>70</v>
      </c>
      <c r="J3" s="2"/>
      <c r="K3" s="1" t="s">
        <v>63</v>
      </c>
      <c r="L3" s="3"/>
      <c r="M3" s="1" t="s">
        <v>50</v>
      </c>
      <c r="N3" s="3"/>
      <c r="O3" s="2"/>
      <c r="P3" s="4"/>
      <c r="Q3" s="2"/>
    </row>
    <row r="4" spans="1:17" x14ac:dyDescent="0.25">
      <c r="A4" s="5"/>
      <c r="B4" s="6"/>
      <c r="C4" s="5" t="s">
        <v>54</v>
      </c>
      <c r="D4" s="6"/>
      <c r="G4" s="22" t="s">
        <v>61</v>
      </c>
      <c r="I4" s="5" t="s">
        <v>62</v>
      </c>
      <c r="J4" s="6"/>
      <c r="K4" s="5" t="s">
        <v>64</v>
      </c>
      <c r="L4" s="7"/>
      <c r="M4" s="5"/>
      <c r="N4" s="7"/>
      <c r="O4" s="6"/>
      <c r="P4" s="5"/>
      <c r="Q4" s="6"/>
    </row>
    <row r="5" spans="1:17" ht="38.25" x14ac:dyDescent="0.25">
      <c r="A5" s="8" t="s">
        <v>1</v>
      </c>
      <c r="B5" s="9" t="s">
        <v>2</v>
      </c>
      <c r="C5" s="9" t="s">
        <v>56</v>
      </c>
      <c r="D5" s="9" t="s">
        <v>57</v>
      </c>
      <c r="E5" s="9" t="s">
        <v>58</v>
      </c>
      <c r="F5" s="9" t="s">
        <v>59</v>
      </c>
      <c r="G5" s="9" t="s">
        <v>56</v>
      </c>
      <c r="H5" s="9" t="s">
        <v>57</v>
      </c>
      <c r="I5" s="9" t="s">
        <v>47</v>
      </c>
      <c r="J5" s="9" t="s">
        <v>49</v>
      </c>
      <c r="K5" s="9" t="s">
        <v>47</v>
      </c>
      <c r="L5" s="9" t="s">
        <v>49</v>
      </c>
      <c r="M5" s="9" t="s">
        <v>47</v>
      </c>
      <c r="N5" s="9" t="s">
        <v>49</v>
      </c>
      <c r="O5" s="9" t="s">
        <v>51</v>
      </c>
      <c r="P5" s="8" t="s">
        <v>157</v>
      </c>
      <c r="Q5" s="8" t="s">
        <v>158</v>
      </c>
    </row>
    <row r="6" spans="1:17" x14ac:dyDescent="0.25">
      <c r="B6" s="27"/>
      <c r="C6" s="27"/>
      <c r="D6" s="27"/>
      <c r="E6" s="27"/>
      <c r="F6" s="27"/>
      <c r="G6" s="27"/>
      <c r="P6" s="27"/>
      <c r="Q6" s="27"/>
    </row>
    <row r="7" spans="1:17" x14ac:dyDescent="0.25">
      <c r="B7" s="23" t="s">
        <v>45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9"/>
      <c r="O7" s="29"/>
    </row>
    <row r="8" spans="1:17" x14ac:dyDescent="0.25">
      <c r="A8" s="10" t="s">
        <v>166</v>
      </c>
      <c r="B8" s="8" t="s">
        <v>31</v>
      </c>
      <c r="C8" s="11">
        <v>57841</v>
      </c>
      <c r="D8" s="11">
        <v>6340</v>
      </c>
      <c r="E8" s="11"/>
      <c r="F8" s="11"/>
      <c r="G8" s="11"/>
      <c r="H8" s="11"/>
      <c r="I8" s="11"/>
      <c r="J8" s="11"/>
      <c r="K8" s="11">
        <f>2291-166</f>
        <v>2125</v>
      </c>
      <c r="L8" s="11"/>
      <c r="M8" s="12">
        <f>C8+D8+K8+I8</f>
        <v>66306</v>
      </c>
      <c r="N8" s="13">
        <f>L8+J8</f>
        <v>0</v>
      </c>
      <c r="O8" s="13">
        <f t="shared" ref="O8:O39" si="0">M8+N8</f>
        <v>66306</v>
      </c>
      <c r="P8" s="8">
        <v>11000</v>
      </c>
      <c r="Q8" s="8"/>
    </row>
    <row r="9" spans="1:17" x14ac:dyDescent="0.25">
      <c r="A9" s="10" t="s">
        <v>166</v>
      </c>
      <c r="B9" s="8" t="s">
        <v>31</v>
      </c>
      <c r="C9" s="11"/>
      <c r="D9" s="11"/>
      <c r="E9" s="11"/>
      <c r="F9" s="11"/>
      <c r="G9" s="11"/>
      <c r="H9" s="11"/>
      <c r="I9" s="11"/>
      <c r="J9" s="11"/>
      <c r="K9" s="11">
        <v>-9028</v>
      </c>
      <c r="L9" s="11"/>
      <c r="M9" s="12">
        <f>C9+D9+K9+I9</f>
        <v>-9028</v>
      </c>
      <c r="N9" s="13">
        <f t="shared" ref="N9:N42" si="1">L9+J9</f>
        <v>0</v>
      </c>
      <c r="O9" s="13">
        <f t="shared" si="0"/>
        <v>-9028</v>
      </c>
      <c r="P9" s="8">
        <v>11000</v>
      </c>
      <c r="Q9" s="8"/>
    </row>
    <row r="10" spans="1:17" x14ac:dyDescent="0.25">
      <c r="A10" s="10" t="s">
        <v>166</v>
      </c>
      <c r="B10" s="8" t="s">
        <v>31</v>
      </c>
      <c r="C10" s="11"/>
      <c r="D10" s="11"/>
      <c r="E10" s="11"/>
      <c r="F10" s="11"/>
      <c r="G10" s="11"/>
      <c r="H10" s="11"/>
      <c r="I10" s="11"/>
      <c r="J10" s="11"/>
      <c r="K10" s="11">
        <v>7226</v>
      </c>
      <c r="L10" s="11"/>
      <c r="M10" s="11">
        <f t="shared" ref="M10:M39" si="2">C10+D10+K10+I10</f>
        <v>7226</v>
      </c>
      <c r="N10" s="13">
        <f t="shared" si="1"/>
        <v>0</v>
      </c>
      <c r="O10" s="13">
        <f t="shared" si="0"/>
        <v>7226</v>
      </c>
      <c r="P10" s="14">
        <v>14000</v>
      </c>
      <c r="Q10" s="8"/>
    </row>
    <row r="11" spans="1:17" x14ac:dyDescent="0.25">
      <c r="A11" s="10" t="s">
        <v>166</v>
      </c>
      <c r="B11" s="8" t="s">
        <v>31</v>
      </c>
      <c r="C11" s="11"/>
      <c r="D11" s="11"/>
      <c r="E11" s="11"/>
      <c r="F11" s="11"/>
      <c r="G11" s="11"/>
      <c r="H11" s="11"/>
      <c r="I11" s="11"/>
      <c r="J11" s="11"/>
      <c r="K11" s="11">
        <v>9028</v>
      </c>
      <c r="L11" s="11"/>
      <c r="M11" s="11">
        <f t="shared" si="2"/>
        <v>9028</v>
      </c>
      <c r="N11" s="13">
        <f t="shared" si="1"/>
        <v>0</v>
      </c>
      <c r="O11" s="13">
        <f t="shared" si="0"/>
        <v>9028</v>
      </c>
      <c r="P11" s="14">
        <v>15710</v>
      </c>
      <c r="Q11" s="8"/>
    </row>
    <row r="12" spans="1:17" x14ac:dyDescent="0.25">
      <c r="A12" s="10" t="s">
        <v>167</v>
      </c>
      <c r="B12" s="8" t="s">
        <v>32</v>
      </c>
      <c r="C12" s="11">
        <v>20182</v>
      </c>
      <c r="D12" s="11">
        <v>15321</v>
      </c>
      <c r="E12" s="11"/>
      <c r="F12" s="11"/>
      <c r="G12" s="11"/>
      <c r="H12" s="11"/>
      <c r="I12" s="11"/>
      <c r="J12" s="11"/>
      <c r="K12" s="11">
        <v>2242</v>
      </c>
      <c r="L12" s="11"/>
      <c r="M12" s="11">
        <f>C12+D12+K12+I12</f>
        <v>37745</v>
      </c>
      <c r="N12" s="13">
        <f t="shared" si="1"/>
        <v>0</v>
      </c>
      <c r="O12" s="13">
        <f t="shared" si="0"/>
        <v>37745</v>
      </c>
      <c r="P12" s="8">
        <v>11000</v>
      </c>
      <c r="Q12" s="8"/>
    </row>
    <row r="13" spans="1:17" x14ac:dyDescent="0.25">
      <c r="A13" s="10" t="s">
        <v>167</v>
      </c>
      <c r="B13" s="8" t="s">
        <v>32</v>
      </c>
      <c r="C13" s="11"/>
      <c r="D13" s="11"/>
      <c r="E13" s="11"/>
      <c r="F13" s="11"/>
      <c r="G13" s="11"/>
      <c r="H13" s="11"/>
      <c r="I13" s="11"/>
      <c r="J13" s="11"/>
      <c r="K13" s="11">
        <v>5929</v>
      </c>
      <c r="L13" s="11"/>
      <c r="M13" s="11">
        <f t="shared" si="2"/>
        <v>5929</v>
      </c>
      <c r="N13" s="13">
        <f t="shared" si="1"/>
        <v>0</v>
      </c>
      <c r="O13" s="13">
        <f t="shared" si="0"/>
        <v>5929</v>
      </c>
      <c r="P13" s="14">
        <v>14000</v>
      </c>
      <c r="Q13" s="8"/>
    </row>
    <row r="14" spans="1:17" x14ac:dyDescent="0.25">
      <c r="A14" s="10" t="s">
        <v>168</v>
      </c>
      <c r="B14" s="8" t="s">
        <v>33</v>
      </c>
      <c r="C14" s="11">
        <v>10060</v>
      </c>
      <c r="D14" s="11">
        <v>-57</v>
      </c>
      <c r="E14" s="11"/>
      <c r="F14" s="11"/>
      <c r="G14" s="11"/>
      <c r="H14" s="11"/>
      <c r="I14" s="11"/>
      <c r="J14" s="11"/>
      <c r="K14" s="11">
        <v>2088</v>
      </c>
      <c r="L14" s="11"/>
      <c r="M14" s="11">
        <f t="shared" si="2"/>
        <v>12091</v>
      </c>
      <c r="N14" s="13">
        <f t="shared" si="1"/>
        <v>0</v>
      </c>
      <c r="O14" s="13">
        <f t="shared" si="0"/>
        <v>12091</v>
      </c>
      <c r="P14" s="8">
        <v>11000</v>
      </c>
      <c r="Q14" s="8"/>
    </row>
    <row r="15" spans="1:17" x14ac:dyDescent="0.25">
      <c r="A15" s="10" t="s">
        <v>168</v>
      </c>
      <c r="B15" s="8" t="s">
        <v>33</v>
      </c>
      <c r="C15" s="11"/>
      <c r="D15" s="11"/>
      <c r="E15" s="11"/>
      <c r="F15" s="11"/>
      <c r="G15" s="11"/>
      <c r="H15" s="11"/>
      <c r="I15" s="11"/>
      <c r="J15" s="11"/>
      <c r="K15" s="11">
        <v>3964</v>
      </c>
      <c r="L15" s="11"/>
      <c r="M15" s="11">
        <f t="shared" si="2"/>
        <v>3964</v>
      </c>
      <c r="N15" s="13">
        <f t="shared" si="1"/>
        <v>0</v>
      </c>
      <c r="O15" s="13">
        <f t="shared" si="0"/>
        <v>3964</v>
      </c>
      <c r="P15" s="14">
        <v>14000</v>
      </c>
      <c r="Q15" s="8"/>
    </row>
    <row r="16" spans="1:17" x14ac:dyDescent="0.25">
      <c r="A16" s="10" t="s">
        <v>169</v>
      </c>
      <c r="B16" s="8" t="s">
        <v>34</v>
      </c>
      <c r="C16" s="11">
        <v>21096</v>
      </c>
      <c r="D16" s="11">
        <v>15558</v>
      </c>
      <c r="E16" s="11"/>
      <c r="F16" s="11"/>
      <c r="G16" s="11"/>
      <c r="H16" s="11"/>
      <c r="I16" s="11"/>
      <c r="J16" s="11"/>
      <c r="K16" s="11">
        <f>-276+1448</f>
        <v>1172</v>
      </c>
      <c r="L16" s="11"/>
      <c r="M16" s="11">
        <f t="shared" si="2"/>
        <v>37826</v>
      </c>
      <c r="N16" s="13">
        <f t="shared" si="1"/>
        <v>0</v>
      </c>
      <c r="O16" s="13">
        <f t="shared" si="0"/>
        <v>37826</v>
      </c>
      <c r="P16" s="8">
        <v>11000</v>
      </c>
      <c r="Q16" s="8"/>
    </row>
    <row r="17" spans="1:17" x14ac:dyDescent="0.25">
      <c r="A17" s="10" t="s">
        <v>169</v>
      </c>
      <c r="B17" s="8" t="s">
        <v>34</v>
      </c>
      <c r="C17" s="11"/>
      <c r="D17" s="11"/>
      <c r="E17" s="11"/>
      <c r="F17" s="11"/>
      <c r="G17" s="11"/>
      <c r="H17" s="11"/>
      <c r="I17" s="11"/>
      <c r="J17" s="11"/>
      <c r="K17" s="11">
        <v>3077</v>
      </c>
      <c r="L17" s="11"/>
      <c r="M17" s="11">
        <f t="shared" si="2"/>
        <v>3077</v>
      </c>
      <c r="N17" s="13">
        <f t="shared" si="1"/>
        <v>0</v>
      </c>
      <c r="O17" s="13">
        <f t="shared" si="0"/>
        <v>3077</v>
      </c>
      <c r="P17" s="14">
        <v>14000</v>
      </c>
      <c r="Q17" s="8"/>
    </row>
    <row r="18" spans="1:17" x14ac:dyDescent="0.25">
      <c r="A18" s="10" t="s">
        <v>170</v>
      </c>
      <c r="B18" s="8" t="s">
        <v>35</v>
      </c>
      <c r="C18" s="11">
        <v>30290</v>
      </c>
      <c r="D18" s="11">
        <v>24240</v>
      </c>
      <c r="E18" s="11"/>
      <c r="F18" s="11"/>
      <c r="G18" s="11"/>
      <c r="H18" s="11"/>
      <c r="I18" s="11"/>
      <c r="J18" s="11"/>
      <c r="K18" s="11">
        <f>-52+2966</f>
        <v>2914</v>
      </c>
      <c r="L18" s="11"/>
      <c r="M18" s="11">
        <f t="shared" si="2"/>
        <v>57444</v>
      </c>
      <c r="N18" s="13">
        <f t="shared" si="1"/>
        <v>0</v>
      </c>
      <c r="O18" s="13">
        <f t="shared" si="0"/>
        <v>57444</v>
      </c>
      <c r="P18" s="8">
        <v>11000</v>
      </c>
      <c r="Q18" s="8"/>
    </row>
    <row r="19" spans="1:17" x14ac:dyDescent="0.25">
      <c r="A19" s="10" t="s">
        <v>170</v>
      </c>
      <c r="B19" s="8" t="s">
        <v>35</v>
      </c>
      <c r="C19" s="11"/>
      <c r="D19" s="11"/>
      <c r="E19" s="11"/>
      <c r="F19" s="11"/>
      <c r="G19" s="11"/>
      <c r="H19" s="11"/>
      <c r="I19" s="11"/>
      <c r="J19" s="11"/>
      <c r="K19" s="11">
        <v>3195</v>
      </c>
      <c r="L19" s="11"/>
      <c r="M19" s="11">
        <f t="shared" si="2"/>
        <v>3195</v>
      </c>
      <c r="N19" s="13">
        <f t="shared" si="1"/>
        <v>0</v>
      </c>
      <c r="O19" s="13">
        <f t="shared" si="0"/>
        <v>3195</v>
      </c>
      <c r="P19" s="14">
        <v>14000</v>
      </c>
      <c r="Q19" s="8"/>
    </row>
    <row r="20" spans="1:17" x14ac:dyDescent="0.25">
      <c r="A20" s="10" t="s">
        <v>171</v>
      </c>
      <c r="B20" s="8" t="s">
        <v>36</v>
      </c>
      <c r="C20" s="11">
        <v>1960</v>
      </c>
      <c r="D20" s="11">
        <v>6512</v>
      </c>
      <c r="E20" s="11"/>
      <c r="F20" s="11"/>
      <c r="G20" s="11"/>
      <c r="H20" s="11"/>
      <c r="I20" s="11"/>
      <c r="J20" s="11"/>
      <c r="K20" s="11">
        <v>2227</v>
      </c>
      <c r="L20" s="11"/>
      <c r="M20" s="11">
        <f t="shared" si="2"/>
        <v>10699</v>
      </c>
      <c r="N20" s="13">
        <f t="shared" si="1"/>
        <v>0</v>
      </c>
      <c r="O20" s="13">
        <f t="shared" si="0"/>
        <v>10699</v>
      </c>
      <c r="P20" s="8">
        <v>11000</v>
      </c>
      <c r="Q20" s="8"/>
    </row>
    <row r="21" spans="1:17" x14ac:dyDescent="0.25">
      <c r="A21" s="10" t="s">
        <v>171</v>
      </c>
      <c r="B21" s="8" t="s">
        <v>36</v>
      </c>
      <c r="C21" s="11"/>
      <c r="D21" s="11"/>
      <c r="E21" s="11"/>
      <c r="F21" s="11"/>
      <c r="G21" s="11"/>
      <c r="H21" s="11"/>
      <c r="I21" s="11"/>
      <c r="J21" s="11"/>
      <c r="K21" s="11">
        <v>733</v>
      </c>
      <c r="L21" s="11"/>
      <c r="M21" s="11">
        <f t="shared" si="2"/>
        <v>733</v>
      </c>
      <c r="N21" s="13">
        <f t="shared" si="1"/>
        <v>0</v>
      </c>
      <c r="O21" s="13">
        <f t="shared" si="0"/>
        <v>733</v>
      </c>
      <c r="P21" s="14">
        <v>14000</v>
      </c>
      <c r="Q21" s="8"/>
    </row>
    <row r="22" spans="1:17" x14ac:dyDescent="0.25">
      <c r="A22" s="10" t="s">
        <v>172</v>
      </c>
      <c r="B22" s="8" t="s">
        <v>37</v>
      </c>
      <c r="C22" s="11">
        <v>13867</v>
      </c>
      <c r="D22" s="11">
        <v>-26271</v>
      </c>
      <c r="E22" s="11"/>
      <c r="F22" s="11"/>
      <c r="G22" s="11"/>
      <c r="H22" s="11"/>
      <c r="I22" s="11">
        <v>25185</v>
      </c>
      <c r="J22" s="11"/>
      <c r="K22" s="11">
        <f>-845+3042</f>
        <v>2197</v>
      </c>
      <c r="L22" s="11"/>
      <c r="M22" s="11">
        <f t="shared" si="2"/>
        <v>14978</v>
      </c>
      <c r="N22" s="13">
        <f t="shared" si="1"/>
        <v>0</v>
      </c>
      <c r="O22" s="13">
        <f t="shared" si="0"/>
        <v>14978</v>
      </c>
      <c r="P22" s="8">
        <v>11000</v>
      </c>
      <c r="Q22" s="8"/>
    </row>
    <row r="23" spans="1:17" x14ac:dyDescent="0.25">
      <c r="A23" s="10" t="s">
        <v>172</v>
      </c>
      <c r="B23" s="8" t="s">
        <v>37</v>
      </c>
      <c r="C23" s="11"/>
      <c r="D23" s="11"/>
      <c r="E23" s="11"/>
      <c r="F23" s="11"/>
      <c r="G23" s="11"/>
      <c r="H23" s="11"/>
      <c r="I23" s="11"/>
      <c r="J23" s="11"/>
      <c r="K23" s="11">
        <v>1269</v>
      </c>
      <c r="L23" s="11"/>
      <c r="M23" s="11">
        <f t="shared" si="2"/>
        <v>1269</v>
      </c>
      <c r="N23" s="13">
        <f t="shared" si="1"/>
        <v>0</v>
      </c>
      <c r="O23" s="13">
        <f t="shared" si="0"/>
        <v>1269</v>
      </c>
      <c r="P23" s="14">
        <v>14000</v>
      </c>
      <c r="Q23" s="8"/>
    </row>
    <row r="24" spans="1:17" x14ac:dyDescent="0.25">
      <c r="A24" s="10" t="s">
        <v>173</v>
      </c>
      <c r="B24" s="8" t="s">
        <v>38</v>
      </c>
      <c r="C24" s="11">
        <v>10862</v>
      </c>
      <c r="D24" s="11">
        <v>23347</v>
      </c>
      <c r="E24" s="11"/>
      <c r="F24" s="11"/>
      <c r="G24" s="11"/>
      <c r="H24" s="11"/>
      <c r="I24" s="11"/>
      <c r="J24" s="11"/>
      <c r="K24" s="11">
        <f>-1233+2961</f>
        <v>1728</v>
      </c>
      <c r="L24" s="11"/>
      <c r="M24" s="11">
        <f t="shared" si="2"/>
        <v>35937</v>
      </c>
      <c r="N24" s="13">
        <f t="shared" si="1"/>
        <v>0</v>
      </c>
      <c r="O24" s="13">
        <f t="shared" si="0"/>
        <v>35937</v>
      </c>
      <c r="P24" s="8">
        <v>11000</v>
      </c>
      <c r="Q24" s="8"/>
    </row>
    <row r="25" spans="1:17" x14ac:dyDescent="0.25">
      <c r="A25" s="10" t="s">
        <v>173</v>
      </c>
      <c r="B25" s="8" t="s">
        <v>38</v>
      </c>
      <c r="C25" s="11"/>
      <c r="D25" s="11"/>
      <c r="E25" s="11"/>
      <c r="F25" s="11"/>
      <c r="G25" s="11"/>
      <c r="H25" s="11"/>
      <c r="I25" s="11"/>
      <c r="J25" s="11"/>
      <c r="K25" s="11">
        <v>1468</v>
      </c>
      <c r="L25" s="11"/>
      <c r="M25" s="11">
        <f t="shared" si="2"/>
        <v>1468</v>
      </c>
      <c r="N25" s="13">
        <f t="shared" si="1"/>
        <v>0</v>
      </c>
      <c r="O25" s="13">
        <f t="shared" si="0"/>
        <v>1468</v>
      </c>
      <c r="P25" s="14">
        <v>14000</v>
      </c>
      <c r="Q25" s="8"/>
    </row>
    <row r="26" spans="1:17" x14ac:dyDescent="0.25">
      <c r="A26" s="10" t="s">
        <v>174</v>
      </c>
      <c r="B26" s="8" t="s">
        <v>39</v>
      </c>
      <c r="C26" s="11">
        <v>22393</v>
      </c>
      <c r="D26" s="11">
        <v>39583</v>
      </c>
      <c r="E26" s="11"/>
      <c r="F26" s="11"/>
      <c r="G26" s="11"/>
      <c r="H26" s="11"/>
      <c r="I26" s="11"/>
      <c r="J26" s="11"/>
      <c r="K26" s="11">
        <f>-1093+2105</f>
        <v>1012</v>
      </c>
      <c r="L26" s="11"/>
      <c r="M26" s="11">
        <f t="shared" si="2"/>
        <v>62988</v>
      </c>
      <c r="N26" s="13">
        <f t="shared" si="1"/>
        <v>0</v>
      </c>
      <c r="O26" s="13">
        <f t="shared" si="0"/>
        <v>62988</v>
      </c>
      <c r="P26" s="8">
        <v>11000</v>
      </c>
      <c r="Q26" s="8"/>
    </row>
    <row r="27" spans="1:17" x14ac:dyDescent="0.25">
      <c r="A27" s="10" t="s">
        <v>174</v>
      </c>
      <c r="B27" s="8" t="s">
        <v>39</v>
      </c>
      <c r="C27" s="11"/>
      <c r="D27" s="11"/>
      <c r="E27" s="11"/>
      <c r="F27" s="11"/>
      <c r="G27" s="11"/>
      <c r="H27" s="11"/>
      <c r="I27" s="11"/>
      <c r="J27" s="11"/>
      <c r="K27" s="11">
        <v>3152</v>
      </c>
      <c r="L27" s="11"/>
      <c r="M27" s="11">
        <f t="shared" si="2"/>
        <v>3152</v>
      </c>
      <c r="N27" s="13">
        <f t="shared" si="1"/>
        <v>0</v>
      </c>
      <c r="O27" s="13">
        <f t="shared" si="0"/>
        <v>3152</v>
      </c>
      <c r="P27" s="14">
        <v>14000</v>
      </c>
      <c r="Q27" s="8"/>
    </row>
    <row r="28" spans="1:17" x14ac:dyDescent="0.25">
      <c r="A28" s="10" t="s">
        <v>175</v>
      </c>
      <c r="B28" s="8" t="s">
        <v>88</v>
      </c>
      <c r="C28" s="11">
        <v>13741</v>
      </c>
      <c r="D28" s="11">
        <v>28141</v>
      </c>
      <c r="E28" s="11"/>
      <c r="F28" s="11"/>
      <c r="G28" s="11"/>
      <c r="H28" s="11"/>
      <c r="I28" s="11"/>
      <c r="J28" s="11"/>
      <c r="K28" s="11">
        <v>2314</v>
      </c>
      <c r="L28" s="11"/>
      <c r="M28" s="11">
        <f t="shared" si="2"/>
        <v>44196</v>
      </c>
      <c r="N28" s="13">
        <f t="shared" si="1"/>
        <v>0</v>
      </c>
      <c r="O28" s="13">
        <f t="shared" si="0"/>
        <v>44196</v>
      </c>
      <c r="P28" s="8">
        <v>11000</v>
      </c>
      <c r="Q28" s="8"/>
    </row>
    <row r="29" spans="1:17" x14ac:dyDescent="0.25">
      <c r="A29" s="10" t="s">
        <v>175</v>
      </c>
      <c r="B29" s="8" t="s">
        <v>88</v>
      </c>
      <c r="C29" s="11"/>
      <c r="D29" s="11"/>
      <c r="E29" s="11"/>
      <c r="F29" s="11"/>
      <c r="G29" s="11"/>
      <c r="H29" s="11"/>
      <c r="I29" s="11"/>
      <c r="J29" s="11"/>
      <c r="K29" s="11">
        <v>3002</v>
      </c>
      <c r="L29" s="11"/>
      <c r="M29" s="11">
        <f t="shared" si="2"/>
        <v>3002</v>
      </c>
      <c r="N29" s="13">
        <f t="shared" si="1"/>
        <v>0</v>
      </c>
      <c r="O29" s="13">
        <f t="shared" si="0"/>
        <v>3002</v>
      </c>
      <c r="P29" s="14">
        <v>14000</v>
      </c>
      <c r="Q29" s="8"/>
    </row>
    <row r="30" spans="1:17" x14ac:dyDescent="0.25">
      <c r="A30" s="10" t="s">
        <v>176</v>
      </c>
      <c r="B30" s="8" t="s">
        <v>40</v>
      </c>
      <c r="C30" s="11">
        <v>13884</v>
      </c>
      <c r="D30" s="11">
        <v>50466</v>
      </c>
      <c r="E30" s="11"/>
      <c r="F30" s="11"/>
      <c r="G30" s="11"/>
      <c r="H30" s="11"/>
      <c r="I30" s="11">
        <v>-162</v>
      </c>
      <c r="J30" s="11"/>
      <c r="K30" s="11">
        <v>2476</v>
      </c>
      <c r="L30" s="11"/>
      <c r="M30" s="11">
        <f t="shared" si="2"/>
        <v>66664</v>
      </c>
      <c r="N30" s="13">
        <f t="shared" si="1"/>
        <v>0</v>
      </c>
      <c r="O30" s="13">
        <f t="shared" si="0"/>
        <v>66664</v>
      </c>
      <c r="P30" s="8">
        <v>11000</v>
      </c>
      <c r="Q30" s="8"/>
    </row>
    <row r="31" spans="1:17" x14ac:dyDescent="0.25">
      <c r="A31" s="10" t="s">
        <v>176</v>
      </c>
      <c r="B31" s="8" t="s">
        <v>40</v>
      </c>
      <c r="C31" s="11"/>
      <c r="D31" s="11"/>
      <c r="E31" s="11"/>
      <c r="F31" s="11"/>
      <c r="G31" s="11"/>
      <c r="H31" s="11"/>
      <c r="I31" s="11"/>
      <c r="J31" s="11"/>
      <c r="K31" s="11">
        <v>3594</v>
      </c>
      <c r="L31" s="11"/>
      <c r="M31" s="11">
        <f t="shared" si="2"/>
        <v>3594</v>
      </c>
      <c r="N31" s="13">
        <f t="shared" si="1"/>
        <v>0</v>
      </c>
      <c r="O31" s="13">
        <f t="shared" si="0"/>
        <v>3594</v>
      </c>
      <c r="P31" s="14">
        <v>14000</v>
      </c>
      <c r="Q31" s="8"/>
    </row>
    <row r="32" spans="1:17" x14ac:dyDescent="0.25">
      <c r="A32" s="10" t="s">
        <v>177</v>
      </c>
      <c r="B32" s="8" t="s">
        <v>41</v>
      </c>
      <c r="C32" s="11">
        <v>35463</v>
      </c>
      <c r="D32" s="11">
        <v>52476</v>
      </c>
      <c r="E32" s="11"/>
      <c r="F32" s="11"/>
      <c r="G32" s="11"/>
      <c r="H32" s="11"/>
      <c r="I32" s="11"/>
      <c r="J32" s="11"/>
      <c r="K32" s="11">
        <f>-860+3812</f>
        <v>2952</v>
      </c>
      <c r="L32" s="11"/>
      <c r="M32" s="11">
        <f t="shared" si="2"/>
        <v>90891</v>
      </c>
      <c r="N32" s="13">
        <f t="shared" si="1"/>
        <v>0</v>
      </c>
      <c r="O32" s="13">
        <f t="shared" si="0"/>
        <v>90891</v>
      </c>
      <c r="P32" s="8">
        <v>11000</v>
      </c>
      <c r="Q32" s="8"/>
    </row>
    <row r="33" spans="1:17" x14ac:dyDescent="0.25">
      <c r="A33" s="10" t="s">
        <v>177</v>
      </c>
      <c r="B33" s="8" t="s">
        <v>41</v>
      </c>
      <c r="C33" s="11"/>
      <c r="D33" s="11"/>
      <c r="E33" s="11"/>
      <c r="F33" s="11"/>
      <c r="G33" s="11"/>
      <c r="H33" s="11"/>
      <c r="I33" s="11"/>
      <c r="J33" s="11"/>
      <c r="K33" s="11">
        <v>4711</v>
      </c>
      <c r="L33" s="11"/>
      <c r="M33" s="11">
        <f t="shared" si="2"/>
        <v>4711</v>
      </c>
      <c r="N33" s="13">
        <f t="shared" si="1"/>
        <v>0</v>
      </c>
      <c r="O33" s="13">
        <f t="shared" si="0"/>
        <v>4711</v>
      </c>
      <c r="P33" s="14">
        <v>14000</v>
      </c>
      <c r="Q33" s="8"/>
    </row>
    <row r="34" spans="1:17" x14ac:dyDescent="0.25">
      <c r="A34" s="10" t="s">
        <v>178</v>
      </c>
      <c r="B34" s="8" t="s">
        <v>42</v>
      </c>
      <c r="C34" s="11">
        <v>20257</v>
      </c>
      <c r="D34" s="11">
        <v>42638</v>
      </c>
      <c r="E34" s="11"/>
      <c r="F34" s="11"/>
      <c r="G34" s="11"/>
      <c r="H34" s="11"/>
      <c r="I34" s="11"/>
      <c r="J34" s="11"/>
      <c r="K34" s="11">
        <f>-1590+4139</f>
        <v>2549</v>
      </c>
      <c r="L34" s="11"/>
      <c r="M34" s="11">
        <f t="shared" si="2"/>
        <v>65444</v>
      </c>
      <c r="N34" s="13">
        <f t="shared" si="1"/>
        <v>0</v>
      </c>
      <c r="O34" s="13">
        <f t="shared" si="0"/>
        <v>65444</v>
      </c>
      <c r="P34" s="8">
        <v>11000</v>
      </c>
      <c r="Q34" s="8"/>
    </row>
    <row r="35" spans="1:17" x14ac:dyDescent="0.25">
      <c r="A35" s="10" t="s">
        <v>178</v>
      </c>
      <c r="B35" s="8" t="s">
        <v>42</v>
      </c>
      <c r="C35" s="11"/>
      <c r="D35" s="11"/>
      <c r="E35" s="11"/>
      <c r="F35" s="11"/>
      <c r="G35" s="11"/>
      <c r="H35" s="11"/>
      <c r="I35" s="11"/>
      <c r="J35" s="11"/>
      <c r="K35" s="11">
        <v>2604</v>
      </c>
      <c r="L35" s="11"/>
      <c r="M35" s="11">
        <f t="shared" si="2"/>
        <v>2604</v>
      </c>
      <c r="N35" s="13">
        <f t="shared" si="1"/>
        <v>0</v>
      </c>
      <c r="O35" s="13">
        <f t="shared" si="0"/>
        <v>2604</v>
      </c>
      <c r="P35" s="14">
        <v>14000</v>
      </c>
      <c r="Q35" s="8"/>
    </row>
    <row r="36" spans="1:17" x14ac:dyDescent="0.25">
      <c r="A36" s="10" t="s">
        <v>179</v>
      </c>
      <c r="B36" s="8" t="s">
        <v>43</v>
      </c>
      <c r="C36" s="11">
        <v>35300</v>
      </c>
      <c r="D36" s="11">
        <v>67657</v>
      </c>
      <c r="E36" s="11"/>
      <c r="F36" s="11"/>
      <c r="G36" s="11"/>
      <c r="H36" s="11"/>
      <c r="I36" s="11"/>
      <c r="J36" s="11"/>
      <c r="K36" s="11">
        <v>3631</v>
      </c>
      <c r="L36" s="11"/>
      <c r="M36" s="11">
        <f t="shared" si="2"/>
        <v>106588</v>
      </c>
      <c r="N36" s="13">
        <f t="shared" si="1"/>
        <v>0</v>
      </c>
      <c r="O36" s="13">
        <f t="shared" si="0"/>
        <v>106588</v>
      </c>
      <c r="P36" s="8">
        <v>11000</v>
      </c>
      <c r="Q36" s="8"/>
    </row>
    <row r="37" spans="1:17" x14ac:dyDescent="0.25">
      <c r="A37" s="10" t="s">
        <v>179</v>
      </c>
      <c r="B37" s="8" t="s">
        <v>43</v>
      </c>
      <c r="C37" s="11"/>
      <c r="D37" s="11"/>
      <c r="E37" s="11"/>
      <c r="F37" s="11"/>
      <c r="G37" s="11"/>
      <c r="H37" s="11"/>
      <c r="I37" s="11"/>
      <c r="J37" s="11"/>
      <c r="K37" s="11">
        <v>1589</v>
      </c>
      <c r="L37" s="11"/>
      <c r="M37" s="11">
        <f t="shared" si="2"/>
        <v>1589</v>
      </c>
      <c r="N37" s="13">
        <f t="shared" si="1"/>
        <v>0</v>
      </c>
      <c r="O37" s="13">
        <f t="shared" si="0"/>
        <v>1589</v>
      </c>
      <c r="P37" s="14">
        <v>14000</v>
      </c>
      <c r="Q37" s="8"/>
    </row>
    <row r="38" spans="1:17" x14ac:dyDescent="0.25">
      <c r="A38" s="10" t="s">
        <v>180</v>
      </c>
      <c r="B38" s="8" t="s">
        <v>44</v>
      </c>
      <c r="C38" s="11">
        <v>24276</v>
      </c>
      <c r="D38" s="11">
        <v>-24340</v>
      </c>
      <c r="E38" s="11"/>
      <c r="F38" s="11"/>
      <c r="G38" s="11"/>
      <c r="H38" s="11"/>
      <c r="I38" s="11">
        <v>22820</v>
      </c>
      <c r="J38" s="11"/>
      <c r="K38" s="11">
        <f>-1705+2258</f>
        <v>553</v>
      </c>
      <c r="L38" s="11"/>
      <c r="M38" s="11">
        <f t="shared" si="2"/>
        <v>23309</v>
      </c>
      <c r="N38" s="13">
        <f t="shared" si="1"/>
        <v>0</v>
      </c>
      <c r="O38" s="13">
        <f t="shared" si="0"/>
        <v>23309</v>
      </c>
      <c r="P38" s="8">
        <v>11000</v>
      </c>
      <c r="Q38" s="8"/>
    </row>
    <row r="39" spans="1:17" x14ac:dyDescent="0.25">
      <c r="A39" s="10" t="s">
        <v>180</v>
      </c>
      <c r="B39" s="8" t="s">
        <v>44</v>
      </c>
      <c r="C39" s="11"/>
      <c r="D39" s="11"/>
      <c r="E39" s="11"/>
      <c r="F39" s="11"/>
      <c r="G39" s="11"/>
      <c r="H39" s="11"/>
      <c r="I39" s="11"/>
      <c r="J39" s="11"/>
      <c r="K39" s="11">
        <v>4487</v>
      </c>
      <c r="L39" s="11"/>
      <c r="M39" s="11">
        <f t="shared" si="2"/>
        <v>4487</v>
      </c>
      <c r="N39" s="13">
        <f t="shared" si="1"/>
        <v>0</v>
      </c>
      <c r="O39" s="13">
        <f t="shared" si="0"/>
        <v>4487</v>
      </c>
      <c r="P39" s="14">
        <v>14000</v>
      </c>
      <c r="Q39" s="8"/>
    </row>
    <row r="40" spans="1:17" hidden="1" x14ac:dyDescent="0.25">
      <c r="A40" s="8">
        <v>304</v>
      </c>
      <c r="B40" s="8" t="s">
        <v>12</v>
      </c>
      <c r="C40" s="11">
        <v>0</v>
      </c>
      <c r="D40" s="11">
        <v>0</v>
      </c>
      <c r="E40" s="11"/>
      <c r="F40" s="11"/>
      <c r="G40" s="11">
        <f t="shared" ref="G40:H42" si="3">C40+E40</f>
        <v>0</v>
      </c>
      <c r="H40" s="11">
        <f t="shared" si="3"/>
        <v>0</v>
      </c>
      <c r="I40" s="11"/>
      <c r="J40" s="11"/>
      <c r="K40" s="11"/>
      <c r="L40" s="11"/>
      <c r="M40" s="11" t="e">
        <f>G40+H40+#REF!+K40+I40</f>
        <v>#REF!</v>
      </c>
      <c r="N40" s="13">
        <f t="shared" si="1"/>
        <v>0</v>
      </c>
      <c r="O40" s="13" t="e">
        <f>M40+N40</f>
        <v>#REF!</v>
      </c>
      <c r="P40" s="8"/>
      <c r="Q40" s="8"/>
    </row>
    <row r="41" spans="1:17" hidden="1" x14ac:dyDescent="0.25">
      <c r="A41" s="8">
        <v>305</v>
      </c>
      <c r="B41" s="8" t="s">
        <v>19</v>
      </c>
      <c r="C41" s="11">
        <v>0</v>
      </c>
      <c r="D41" s="11">
        <v>0</v>
      </c>
      <c r="E41" s="11"/>
      <c r="F41" s="11"/>
      <c r="G41" s="11">
        <f t="shared" si="3"/>
        <v>0</v>
      </c>
      <c r="H41" s="11">
        <f t="shared" si="3"/>
        <v>0</v>
      </c>
      <c r="I41" s="11"/>
      <c r="J41" s="11"/>
      <c r="K41" s="11"/>
      <c r="L41" s="11"/>
      <c r="M41" s="11" t="e">
        <f>G41+H41+#REF!+K41+I41</f>
        <v>#REF!</v>
      </c>
      <c r="N41" s="13">
        <f t="shared" si="1"/>
        <v>0</v>
      </c>
      <c r="O41" s="13" t="e">
        <f>M41+N41</f>
        <v>#REF!</v>
      </c>
      <c r="P41" s="8"/>
      <c r="Q41" s="8"/>
    </row>
    <row r="42" spans="1:17" hidden="1" x14ac:dyDescent="0.25">
      <c r="A42" s="8">
        <v>308</v>
      </c>
      <c r="B42" s="8" t="s">
        <v>11</v>
      </c>
      <c r="C42" s="11">
        <v>0</v>
      </c>
      <c r="D42" s="11">
        <v>0</v>
      </c>
      <c r="E42" s="11"/>
      <c r="F42" s="11"/>
      <c r="G42" s="11">
        <f t="shared" si="3"/>
        <v>0</v>
      </c>
      <c r="H42" s="11">
        <f t="shared" si="3"/>
        <v>0</v>
      </c>
      <c r="I42" s="11"/>
      <c r="J42" s="11"/>
      <c r="K42" s="11">
        <f>4143-4143</f>
        <v>0</v>
      </c>
      <c r="L42" s="11"/>
      <c r="M42" s="11" t="e">
        <f>G42+H42+#REF!+K42+I42</f>
        <v>#REF!</v>
      </c>
      <c r="N42" s="13">
        <f t="shared" si="1"/>
        <v>0</v>
      </c>
      <c r="O42" s="13" t="e">
        <f>M42+N42</f>
        <v>#REF!</v>
      </c>
      <c r="P42" s="8"/>
      <c r="Q42" s="8"/>
    </row>
    <row r="43" spans="1:17" hidden="1" x14ac:dyDescent="0.25">
      <c r="A43" s="8"/>
      <c r="B43" s="8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3"/>
      <c r="O43" s="13"/>
      <c r="P43" s="8"/>
      <c r="Q43" s="8"/>
    </row>
    <row r="44" spans="1:17" x14ac:dyDescent="0.25">
      <c r="A44" s="14" t="s">
        <v>4</v>
      </c>
      <c r="B44" s="14" t="s">
        <v>78</v>
      </c>
      <c r="C44" s="15">
        <f t="shared" ref="C44:L44" si="4">SUM(C8:C43)</f>
        <v>331472</v>
      </c>
      <c r="D44" s="15">
        <f t="shared" si="4"/>
        <v>321611</v>
      </c>
      <c r="E44" s="15">
        <f t="shared" si="4"/>
        <v>0</v>
      </c>
      <c r="F44" s="15">
        <f t="shared" si="4"/>
        <v>0</v>
      </c>
      <c r="G44" s="15">
        <f t="shared" si="4"/>
        <v>0</v>
      </c>
      <c r="H44" s="15">
        <f t="shared" si="4"/>
        <v>0</v>
      </c>
      <c r="I44" s="15">
        <f t="shared" si="4"/>
        <v>47843</v>
      </c>
      <c r="J44" s="15">
        <f t="shared" si="4"/>
        <v>0</v>
      </c>
      <c r="K44" s="15">
        <f t="shared" si="4"/>
        <v>82180</v>
      </c>
      <c r="L44" s="15">
        <f t="shared" si="4"/>
        <v>0</v>
      </c>
      <c r="M44" s="15">
        <f>SUM(M8:M39)</f>
        <v>783106</v>
      </c>
      <c r="N44" s="16">
        <f>L44+J44</f>
        <v>0</v>
      </c>
      <c r="O44" s="15">
        <f>SUM(O8:O39)</f>
        <v>783106</v>
      </c>
      <c r="P44" s="8"/>
      <c r="Q44" s="8"/>
    </row>
    <row r="45" spans="1:17" x14ac:dyDescent="0.25">
      <c r="A45" s="23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1"/>
      <c r="O45" s="30"/>
    </row>
    <row r="46" spans="1:17" x14ac:dyDescent="0.25">
      <c r="A46" s="23"/>
      <c r="B46" s="23" t="s">
        <v>110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1"/>
      <c r="O46" s="30"/>
    </row>
    <row r="47" spans="1:17" x14ac:dyDescent="0.25">
      <c r="A47" s="8">
        <v>306</v>
      </c>
      <c r="B47" s="8" t="s">
        <v>81</v>
      </c>
      <c r="C47" s="11">
        <v>46310</v>
      </c>
      <c r="D47" s="11">
        <v>3709</v>
      </c>
      <c r="E47" s="11"/>
      <c r="F47" s="11"/>
      <c r="G47" s="11"/>
      <c r="H47" s="11"/>
      <c r="I47" s="11"/>
      <c r="J47" s="11"/>
      <c r="K47" s="11">
        <f>1000-1000+24000</f>
        <v>24000</v>
      </c>
      <c r="L47" s="11"/>
      <c r="M47" s="11">
        <f>K47+I47+D47+C47</f>
        <v>74019</v>
      </c>
      <c r="N47" s="13">
        <f>L47+J47</f>
        <v>0</v>
      </c>
      <c r="O47" s="13">
        <f>M47+N47</f>
        <v>74019</v>
      </c>
      <c r="P47" s="8">
        <v>11000</v>
      </c>
      <c r="Q47" s="8"/>
    </row>
    <row r="48" spans="1:17" x14ac:dyDescent="0.25">
      <c r="A48" s="8">
        <v>308</v>
      </c>
      <c r="B48" s="8" t="s">
        <v>152</v>
      </c>
      <c r="C48" s="11">
        <v>127009</v>
      </c>
      <c r="D48" s="11">
        <v>-342</v>
      </c>
      <c r="E48" s="11"/>
      <c r="F48" s="11"/>
      <c r="G48" s="11"/>
      <c r="H48" s="11"/>
      <c r="I48" s="11"/>
      <c r="J48" s="11"/>
      <c r="K48" s="11">
        <f>50000-40000</f>
        <v>10000</v>
      </c>
      <c r="L48" s="11"/>
      <c r="M48" s="11">
        <f>K48+I48+D48+C48</f>
        <v>136667</v>
      </c>
      <c r="N48" s="13">
        <f>L48+J48</f>
        <v>0</v>
      </c>
      <c r="O48" s="13">
        <f>M48+N48</f>
        <v>136667</v>
      </c>
      <c r="P48" s="8">
        <v>11000</v>
      </c>
      <c r="Q48" s="8"/>
    </row>
    <row r="49" spans="1:17" x14ac:dyDescent="0.25">
      <c r="A49" s="14" t="s">
        <v>4</v>
      </c>
      <c r="B49" s="14" t="s">
        <v>112</v>
      </c>
      <c r="C49" s="16">
        <f>C44+C47+C48</f>
        <v>504791</v>
      </c>
      <c r="D49" s="16">
        <f>D44+D47+D48</f>
        <v>324978</v>
      </c>
      <c r="E49" s="16" t="e">
        <f>E44+#REF!+E47+E48</f>
        <v>#REF!</v>
      </c>
      <c r="F49" s="16" t="e">
        <f>F44+#REF!+F47+F48</f>
        <v>#REF!</v>
      </c>
      <c r="G49" s="16" t="e">
        <f>G44+#REF!+G47+G48</f>
        <v>#REF!</v>
      </c>
      <c r="H49" s="16" t="e">
        <f>H44+#REF!+H47+H48</f>
        <v>#REF!</v>
      </c>
      <c r="I49" s="16">
        <f t="shared" ref="I49:O49" si="5">I44+I47+I48</f>
        <v>47843</v>
      </c>
      <c r="J49" s="16">
        <f t="shared" si="5"/>
        <v>0</v>
      </c>
      <c r="K49" s="16">
        <f t="shared" si="5"/>
        <v>116180</v>
      </c>
      <c r="L49" s="16">
        <f t="shared" si="5"/>
        <v>0</v>
      </c>
      <c r="M49" s="16">
        <f t="shared" si="5"/>
        <v>993792</v>
      </c>
      <c r="N49" s="16">
        <f t="shared" si="5"/>
        <v>0</v>
      </c>
      <c r="O49" s="16">
        <f t="shared" si="5"/>
        <v>993792</v>
      </c>
      <c r="P49" s="8"/>
      <c r="Q49" s="8"/>
    </row>
    <row r="50" spans="1:17" x14ac:dyDescent="0.25">
      <c r="A50" s="23"/>
      <c r="B50" s="22" t="s">
        <v>153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17" x14ac:dyDescent="0.25">
      <c r="B51" s="22" t="s">
        <v>154</v>
      </c>
    </row>
    <row r="53" spans="1:17" x14ac:dyDescent="0.25">
      <c r="B53" s="23" t="s">
        <v>113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9"/>
      <c r="O53" s="29"/>
    </row>
    <row r="54" spans="1:17" x14ac:dyDescent="0.25">
      <c r="A54" s="8">
        <v>313</v>
      </c>
      <c r="B54" s="8" t="s">
        <v>76</v>
      </c>
      <c r="C54" s="11">
        <v>24582</v>
      </c>
      <c r="D54" s="11">
        <v>-2276</v>
      </c>
      <c r="E54" s="11"/>
      <c r="F54" s="11"/>
      <c r="G54" s="11"/>
      <c r="H54" s="11"/>
      <c r="I54" s="11"/>
      <c r="J54" s="11"/>
      <c r="K54" s="11">
        <v>8400</v>
      </c>
      <c r="L54" s="11"/>
      <c r="M54" s="11">
        <f t="shared" ref="M54:M67" si="6">K54+I54+D54+C54</f>
        <v>30706</v>
      </c>
      <c r="N54" s="13">
        <f t="shared" ref="N54:N67" si="7">L54+J54</f>
        <v>0</v>
      </c>
      <c r="O54" s="13">
        <f t="shared" ref="O54:O82" si="8">M54+N54</f>
        <v>30706</v>
      </c>
      <c r="P54" s="8">
        <v>11000</v>
      </c>
      <c r="Q54" s="8"/>
    </row>
    <row r="55" spans="1:17" x14ac:dyDescent="0.25">
      <c r="A55" s="8">
        <v>314</v>
      </c>
      <c r="B55" s="8" t="s">
        <v>94</v>
      </c>
      <c r="C55" s="11">
        <v>47529</v>
      </c>
      <c r="D55" s="11">
        <v>2959</v>
      </c>
      <c r="E55" s="11"/>
      <c r="F55" s="11"/>
      <c r="G55" s="11"/>
      <c r="H55" s="11"/>
      <c r="I55" s="11"/>
      <c r="J55" s="11"/>
      <c r="K55" s="11">
        <f>6758+3000</f>
        <v>9758</v>
      </c>
      <c r="L55" s="11"/>
      <c r="M55" s="11">
        <f t="shared" si="6"/>
        <v>60246</v>
      </c>
      <c r="N55" s="13">
        <f t="shared" si="7"/>
        <v>0</v>
      </c>
      <c r="O55" s="13">
        <f t="shared" si="8"/>
        <v>60246</v>
      </c>
      <c r="P55" s="8">
        <v>11000</v>
      </c>
      <c r="Q55" s="8"/>
    </row>
    <row r="56" spans="1:17" x14ac:dyDescent="0.25">
      <c r="A56" s="8">
        <v>315</v>
      </c>
      <c r="B56" s="8" t="s">
        <v>95</v>
      </c>
      <c r="C56" s="11">
        <v>24396</v>
      </c>
      <c r="D56" s="11">
        <v>15018</v>
      </c>
      <c r="E56" s="11"/>
      <c r="F56" s="11"/>
      <c r="G56" s="11"/>
      <c r="H56" s="11"/>
      <c r="I56" s="11"/>
      <c r="J56" s="11"/>
      <c r="K56" s="11">
        <v>500</v>
      </c>
      <c r="L56" s="11"/>
      <c r="M56" s="11">
        <f t="shared" si="6"/>
        <v>39914</v>
      </c>
      <c r="N56" s="13">
        <f t="shared" si="7"/>
        <v>0</v>
      </c>
      <c r="O56" s="13">
        <f t="shared" si="8"/>
        <v>39914</v>
      </c>
      <c r="P56" s="8">
        <v>11000</v>
      </c>
      <c r="Q56" s="8"/>
    </row>
    <row r="57" spans="1:17" x14ac:dyDescent="0.25">
      <c r="A57" s="8">
        <v>315</v>
      </c>
      <c r="B57" s="8" t="s">
        <v>95</v>
      </c>
      <c r="C57" s="11"/>
      <c r="D57" s="11"/>
      <c r="E57" s="11"/>
      <c r="F57" s="11"/>
      <c r="G57" s="11"/>
      <c r="H57" s="11"/>
      <c r="I57" s="11"/>
      <c r="J57" s="11"/>
      <c r="K57" s="11">
        <v>4500</v>
      </c>
      <c r="L57" s="11"/>
      <c r="M57" s="11">
        <f t="shared" si="6"/>
        <v>4500</v>
      </c>
      <c r="N57" s="13">
        <f t="shared" si="7"/>
        <v>0</v>
      </c>
      <c r="O57" s="13">
        <f t="shared" si="8"/>
        <v>4500</v>
      </c>
      <c r="P57" s="8">
        <v>14000</v>
      </c>
      <c r="Q57" s="8"/>
    </row>
    <row r="58" spans="1:17" x14ac:dyDescent="0.25">
      <c r="A58" s="8">
        <v>316</v>
      </c>
      <c r="B58" s="8" t="s">
        <v>109</v>
      </c>
      <c r="C58" s="11">
        <v>0</v>
      </c>
      <c r="D58" s="11">
        <v>1021</v>
      </c>
      <c r="E58" s="11"/>
      <c r="F58" s="11"/>
      <c r="G58" s="11"/>
      <c r="H58" s="11"/>
      <c r="I58" s="11"/>
      <c r="J58" s="11"/>
      <c r="K58" s="11"/>
      <c r="L58" s="11"/>
      <c r="M58" s="11">
        <f t="shared" si="6"/>
        <v>1021</v>
      </c>
      <c r="N58" s="13">
        <f t="shared" si="7"/>
        <v>0</v>
      </c>
      <c r="O58" s="13">
        <f t="shared" si="8"/>
        <v>1021</v>
      </c>
      <c r="P58" s="8">
        <v>11000</v>
      </c>
      <c r="Q58" s="8"/>
    </row>
    <row r="59" spans="1:17" x14ac:dyDescent="0.25">
      <c r="A59" s="8">
        <v>317</v>
      </c>
      <c r="B59" s="8" t="s">
        <v>129</v>
      </c>
      <c r="C59" s="11">
        <v>0</v>
      </c>
      <c r="D59" s="11">
        <v>7494</v>
      </c>
      <c r="E59" s="11"/>
      <c r="F59" s="11"/>
      <c r="G59" s="11"/>
      <c r="H59" s="11"/>
      <c r="I59" s="11"/>
      <c r="J59" s="11"/>
      <c r="K59" s="11"/>
      <c r="L59" s="11"/>
      <c r="M59" s="11">
        <f t="shared" si="6"/>
        <v>7494</v>
      </c>
      <c r="N59" s="13">
        <f t="shared" si="7"/>
        <v>0</v>
      </c>
      <c r="O59" s="13">
        <f t="shared" si="8"/>
        <v>7494</v>
      </c>
      <c r="P59" s="8">
        <v>13000</v>
      </c>
      <c r="Q59" s="8"/>
    </row>
    <row r="60" spans="1:17" x14ac:dyDescent="0.25">
      <c r="A60" s="8">
        <v>318</v>
      </c>
      <c r="B60" s="8" t="s">
        <v>106</v>
      </c>
      <c r="C60" s="11">
        <v>17103</v>
      </c>
      <c r="D60" s="11">
        <v>21</v>
      </c>
      <c r="E60" s="11"/>
      <c r="F60" s="11"/>
      <c r="G60" s="11"/>
      <c r="H60" s="11"/>
      <c r="I60" s="11"/>
      <c r="J60" s="11"/>
      <c r="K60" s="11"/>
      <c r="L60" s="11"/>
      <c r="M60" s="11">
        <f t="shared" si="6"/>
        <v>17124</v>
      </c>
      <c r="N60" s="13">
        <f t="shared" si="7"/>
        <v>0</v>
      </c>
      <c r="O60" s="13">
        <f t="shared" si="8"/>
        <v>17124</v>
      </c>
      <c r="P60" s="8">
        <v>14000</v>
      </c>
      <c r="Q60" s="8"/>
    </row>
    <row r="61" spans="1:17" x14ac:dyDescent="0.25">
      <c r="A61" s="8">
        <v>350</v>
      </c>
      <c r="B61" s="8" t="s">
        <v>13</v>
      </c>
      <c r="C61" s="11">
        <v>0</v>
      </c>
      <c r="D61" s="11">
        <v>481</v>
      </c>
      <c r="E61" s="11"/>
      <c r="F61" s="11"/>
      <c r="G61" s="11"/>
      <c r="H61" s="11"/>
      <c r="I61" s="11"/>
      <c r="J61" s="11"/>
      <c r="K61" s="11"/>
      <c r="L61" s="11"/>
      <c r="M61" s="11">
        <f t="shared" si="6"/>
        <v>481</v>
      </c>
      <c r="N61" s="13">
        <f t="shared" si="7"/>
        <v>0</v>
      </c>
      <c r="O61" s="13">
        <f t="shared" si="8"/>
        <v>481</v>
      </c>
      <c r="P61" s="8">
        <v>11000</v>
      </c>
      <c r="Q61" s="8"/>
    </row>
    <row r="62" spans="1:17" x14ac:dyDescent="0.25">
      <c r="A62" s="8">
        <v>360</v>
      </c>
      <c r="B62" s="8" t="s">
        <v>96</v>
      </c>
      <c r="C62" s="11">
        <v>6296</v>
      </c>
      <c r="D62" s="11">
        <v>11471</v>
      </c>
      <c r="E62" s="11"/>
      <c r="F62" s="11"/>
      <c r="G62" s="11"/>
      <c r="H62" s="11"/>
      <c r="I62" s="11"/>
      <c r="J62" s="11"/>
      <c r="K62" s="11"/>
      <c r="L62" s="11"/>
      <c r="M62" s="11">
        <f>K62+I62+D62+C62</f>
        <v>17767</v>
      </c>
      <c r="N62" s="13">
        <f>L62+J62</f>
        <v>0</v>
      </c>
      <c r="O62" s="13">
        <f>M62+N62</f>
        <v>17767</v>
      </c>
      <c r="P62" s="8">
        <v>11000</v>
      </c>
      <c r="Q62" s="8"/>
    </row>
    <row r="63" spans="1:17" x14ac:dyDescent="0.25">
      <c r="A63" s="8">
        <v>362</v>
      </c>
      <c r="B63" s="8" t="s">
        <v>72</v>
      </c>
      <c r="C63" s="11">
        <v>465</v>
      </c>
      <c r="D63" s="11">
        <v>0</v>
      </c>
      <c r="E63" s="11"/>
      <c r="F63" s="11"/>
      <c r="G63" s="11"/>
      <c r="H63" s="11"/>
      <c r="I63" s="11"/>
      <c r="J63" s="11"/>
      <c r="K63" s="11"/>
      <c r="L63" s="11"/>
      <c r="M63" s="11">
        <f t="shared" si="6"/>
        <v>465</v>
      </c>
      <c r="N63" s="13">
        <f t="shared" si="7"/>
        <v>0</v>
      </c>
      <c r="O63" s="13">
        <f>M63+N63</f>
        <v>465</v>
      </c>
      <c r="P63" s="8">
        <v>11000</v>
      </c>
      <c r="Q63" s="8"/>
    </row>
    <row r="64" spans="1:17" x14ac:dyDescent="0.25">
      <c r="A64" s="8">
        <v>372</v>
      </c>
      <c r="B64" s="8" t="s">
        <v>147</v>
      </c>
      <c r="C64" s="11">
        <v>53229</v>
      </c>
      <c r="D64" s="11">
        <v>533</v>
      </c>
      <c r="E64" s="11"/>
      <c r="F64" s="11"/>
      <c r="G64" s="11"/>
      <c r="H64" s="11"/>
      <c r="I64" s="17"/>
      <c r="J64" s="11"/>
      <c r="K64" s="11">
        <v>-34000</v>
      </c>
      <c r="L64" s="11"/>
      <c r="M64" s="11">
        <f t="shared" si="6"/>
        <v>19762</v>
      </c>
      <c r="N64" s="13">
        <f t="shared" si="7"/>
        <v>0</v>
      </c>
      <c r="O64" s="13">
        <f t="shared" si="8"/>
        <v>19762</v>
      </c>
      <c r="P64" s="8">
        <v>11000</v>
      </c>
      <c r="Q64" s="8"/>
    </row>
    <row r="65" spans="1:17" x14ac:dyDescent="0.25">
      <c r="A65" s="8">
        <v>374</v>
      </c>
      <c r="B65" s="8" t="s">
        <v>100</v>
      </c>
      <c r="C65" s="11">
        <v>0</v>
      </c>
      <c r="D65" s="11">
        <v>-267</v>
      </c>
      <c r="E65" s="11"/>
      <c r="F65" s="11"/>
      <c r="G65" s="11"/>
      <c r="H65" s="11"/>
      <c r="I65" s="17"/>
      <c r="J65" s="11"/>
      <c r="K65" s="11"/>
      <c r="L65" s="11"/>
      <c r="M65" s="11">
        <f t="shared" si="6"/>
        <v>-267</v>
      </c>
      <c r="N65" s="13">
        <f t="shared" si="7"/>
        <v>0</v>
      </c>
      <c r="O65" s="13">
        <f t="shared" si="8"/>
        <v>-267</v>
      </c>
      <c r="P65" s="8">
        <v>11000</v>
      </c>
      <c r="Q65" s="8"/>
    </row>
    <row r="66" spans="1:17" x14ac:dyDescent="0.25">
      <c r="A66" s="8">
        <v>384</v>
      </c>
      <c r="B66" s="8" t="s">
        <v>85</v>
      </c>
      <c r="C66" s="11">
        <v>0</v>
      </c>
      <c r="D66" s="11">
        <v>1335</v>
      </c>
      <c r="E66" s="11"/>
      <c r="F66" s="11"/>
      <c r="G66" s="11"/>
      <c r="H66" s="11"/>
      <c r="I66" s="17"/>
      <c r="J66" s="11"/>
      <c r="K66" s="11"/>
      <c r="L66" s="11"/>
      <c r="M66" s="11">
        <f t="shared" si="6"/>
        <v>1335</v>
      </c>
      <c r="N66" s="13">
        <f t="shared" si="7"/>
        <v>0</v>
      </c>
      <c r="O66" s="13">
        <f t="shared" si="8"/>
        <v>1335</v>
      </c>
      <c r="P66" s="8">
        <v>11000</v>
      </c>
      <c r="Q66" s="8"/>
    </row>
    <row r="67" spans="1:17" x14ac:dyDescent="0.25">
      <c r="A67" s="8">
        <v>428</v>
      </c>
      <c r="B67" s="8" t="s">
        <v>14</v>
      </c>
      <c r="C67" s="11">
        <v>3738</v>
      </c>
      <c r="D67" s="11">
        <v>0</v>
      </c>
      <c r="E67" s="11"/>
      <c r="F67" s="11"/>
      <c r="G67" s="11"/>
      <c r="H67" s="11"/>
      <c r="I67" s="11"/>
      <c r="J67" s="11"/>
      <c r="K67" s="11">
        <f>30000+5000</f>
        <v>35000</v>
      </c>
      <c r="L67" s="11">
        <v>10000</v>
      </c>
      <c r="M67" s="11">
        <f t="shared" si="6"/>
        <v>38738</v>
      </c>
      <c r="N67" s="13">
        <f t="shared" si="7"/>
        <v>10000</v>
      </c>
      <c r="O67" s="13">
        <f t="shared" si="8"/>
        <v>48738</v>
      </c>
      <c r="P67" s="8">
        <v>14000</v>
      </c>
      <c r="Q67" s="8">
        <v>18190</v>
      </c>
    </row>
    <row r="68" spans="1:17" x14ac:dyDescent="0.25">
      <c r="A68" s="14" t="s">
        <v>4</v>
      </c>
      <c r="B68" s="14" t="s">
        <v>111</v>
      </c>
      <c r="C68" s="15">
        <f t="shared" ref="C68:M68" si="9">SUM(C54:C67)</f>
        <v>177338</v>
      </c>
      <c r="D68" s="15">
        <f t="shared" si="9"/>
        <v>37790</v>
      </c>
      <c r="E68" s="15">
        <f t="shared" si="9"/>
        <v>0</v>
      </c>
      <c r="F68" s="15">
        <f t="shared" si="9"/>
        <v>0</v>
      </c>
      <c r="G68" s="15">
        <f t="shared" si="9"/>
        <v>0</v>
      </c>
      <c r="H68" s="15">
        <f t="shared" si="9"/>
        <v>0</v>
      </c>
      <c r="I68" s="15">
        <f t="shared" si="9"/>
        <v>0</v>
      </c>
      <c r="J68" s="15">
        <f t="shared" si="9"/>
        <v>0</v>
      </c>
      <c r="K68" s="15">
        <f t="shared" si="9"/>
        <v>24158</v>
      </c>
      <c r="L68" s="15">
        <f t="shared" si="9"/>
        <v>10000</v>
      </c>
      <c r="M68" s="15">
        <f t="shared" si="9"/>
        <v>239286</v>
      </c>
      <c r="N68" s="16">
        <f>L68+J68</f>
        <v>10000</v>
      </c>
      <c r="O68" s="16">
        <f t="shared" si="8"/>
        <v>249286</v>
      </c>
      <c r="P68" s="8"/>
      <c r="Q68" s="8"/>
    </row>
    <row r="69" spans="1:17" x14ac:dyDescent="0.25">
      <c r="A69" s="23"/>
      <c r="B69" s="23" t="s">
        <v>148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1"/>
      <c r="O69" s="31"/>
    </row>
    <row r="70" spans="1:17" x14ac:dyDescent="0.25">
      <c r="A70" s="23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1"/>
      <c r="O70" s="31"/>
    </row>
    <row r="71" spans="1:17" x14ac:dyDescent="0.25">
      <c r="B71" s="23" t="s">
        <v>114</v>
      </c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9"/>
      <c r="O71" s="29"/>
    </row>
    <row r="72" spans="1:17" x14ac:dyDescent="0.25">
      <c r="A72" s="8">
        <v>200</v>
      </c>
      <c r="B72" s="8" t="s">
        <v>86</v>
      </c>
      <c r="C72" s="11">
        <v>90798</v>
      </c>
      <c r="D72" s="11">
        <v>243643</v>
      </c>
      <c r="E72" s="11"/>
      <c r="F72" s="11"/>
      <c r="G72" s="11"/>
      <c r="H72" s="11"/>
      <c r="I72" s="11"/>
      <c r="J72" s="11"/>
      <c r="K72" s="11">
        <v>-2183</v>
      </c>
      <c r="L72" s="11"/>
      <c r="M72" s="11">
        <f t="shared" ref="M72:M81" si="10">K72+I72+D72+C72</f>
        <v>332258</v>
      </c>
      <c r="N72" s="13">
        <f>L72+J72</f>
        <v>0</v>
      </c>
      <c r="O72" s="13">
        <f t="shared" si="8"/>
        <v>332258</v>
      </c>
      <c r="P72" s="8">
        <v>11000</v>
      </c>
      <c r="Q72" s="8"/>
    </row>
    <row r="73" spans="1:17" hidden="1" x14ac:dyDescent="0.25">
      <c r="A73" s="8">
        <v>203</v>
      </c>
      <c r="B73" s="8" t="s">
        <v>15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>
        <f t="shared" si="10"/>
        <v>0</v>
      </c>
      <c r="N73" s="13">
        <f t="shared" ref="N73:N81" si="11">L73+J73</f>
        <v>0</v>
      </c>
      <c r="O73" s="13">
        <f t="shared" si="8"/>
        <v>0</v>
      </c>
      <c r="P73" s="8"/>
      <c r="Q73" s="8"/>
    </row>
    <row r="74" spans="1:17" x14ac:dyDescent="0.25">
      <c r="A74" s="8">
        <v>208</v>
      </c>
      <c r="B74" s="8" t="s">
        <v>131</v>
      </c>
      <c r="C74" s="11"/>
      <c r="D74" s="11"/>
      <c r="E74" s="11"/>
      <c r="F74" s="11"/>
      <c r="G74" s="11"/>
      <c r="H74" s="11"/>
      <c r="I74" s="11"/>
      <c r="J74" s="11"/>
      <c r="K74" s="11">
        <v>-39050</v>
      </c>
      <c r="L74" s="11"/>
      <c r="M74" s="11">
        <f t="shared" si="10"/>
        <v>-39050</v>
      </c>
      <c r="N74" s="13">
        <f t="shared" si="11"/>
        <v>0</v>
      </c>
      <c r="O74" s="13">
        <f t="shared" si="8"/>
        <v>-39050</v>
      </c>
      <c r="P74" s="8">
        <v>13000</v>
      </c>
      <c r="Q74" s="8"/>
    </row>
    <row r="75" spans="1:17" x14ac:dyDescent="0.25">
      <c r="A75" s="8">
        <v>210</v>
      </c>
      <c r="B75" s="8" t="s">
        <v>16</v>
      </c>
      <c r="C75" s="11"/>
      <c r="D75" s="11"/>
      <c r="E75" s="11"/>
      <c r="F75" s="11"/>
      <c r="G75" s="11"/>
      <c r="H75" s="11"/>
      <c r="I75" s="11"/>
      <c r="J75" s="11"/>
      <c r="K75" s="11">
        <f>20000-8000</f>
        <v>12000</v>
      </c>
      <c r="L75" s="11"/>
      <c r="M75" s="11">
        <f>K75+I75+D75+C75</f>
        <v>12000</v>
      </c>
      <c r="N75" s="13">
        <f t="shared" si="11"/>
        <v>0</v>
      </c>
      <c r="O75" s="13">
        <f t="shared" si="8"/>
        <v>12000</v>
      </c>
      <c r="P75" s="8">
        <v>11000</v>
      </c>
      <c r="Q75" s="8"/>
    </row>
    <row r="76" spans="1:17" x14ac:dyDescent="0.25">
      <c r="A76" s="8">
        <v>210</v>
      </c>
      <c r="B76" s="8" t="s">
        <v>16</v>
      </c>
      <c r="C76" s="11"/>
      <c r="D76" s="11"/>
      <c r="E76" s="11"/>
      <c r="F76" s="11"/>
      <c r="G76" s="11"/>
      <c r="H76" s="11"/>
      <c r="I76" s="11"/>
      <c r="J76" s="11"/>
      <c r="K76" s="11">
        <f>-900-4500-700-300+3000+5000+2000+4900+750</f>
        <v>9250</v>
      </c>
      <c r="L76" s="11"/>
      <c r="M76" s="11">
        <f t="shared" ref="M76" si="12">K76+I76+D76+C76</f>
        <v>9250</v>
      </c>
      <c r="N76" s="13">
        <f t="shared" si="11"/>
        <v>0</v>
      </c>
      <c r="O76" s="13">
        <f t="shared" si="8"/>
        <v>9250</v>
      </c>
      <c r="P76" s="8">
        <v>13000</v>
      </c>
      <c r="Q76" s="8"/>
    </row>
    <row r="77" spans="1:17" x14ac:dyDescent="0.25">
      <c r="A77" s="8">
        <v>211</v>
      </c>
      <c r="B77" s="8" t="s">
        <v>89</v>
      </c>
      <c r="C77" s="11"/>
      <c r="D77" s="11"/>
      <c r="E77" s="11"/>
      <c r="F77" s="11"/>
      <c r="G77" s="11"/>
      <c r="H77" s="11"/>
      <c r="I77" s="11"/>
      <c r="J77" s="11"/>
      <c r="K77" s="11">
        <v>7000</v>
      </c>
      <c r="L77" s="11"/>
      <c r="M77" s="11">
        <f t="shared" si="10"/>
        <v>7000</v>
      </c>
      <c r="N77" s="13">
        <f t="shared" si="11"/>
        <v>0</v>
      </c>
      <c r="O77" s="13">
        <f t="shared" si="8"/>
        <v>7000</v>
      </c>
      <c r="P77" s="8">
        <v>11000</v>
      </c>
      <c r="Q77" s="8"/>
    </row>
    <row r="78" spans="1:17" x14ac:dyDescent="0.25">
      <c r="A78" s="8">
        <v>230</v>
      </c>
      <c r="B78" s="8" t="s">
        <v>17</v>
      </c>
      <c r="C78" s="11"/>
      <c r="D78" s="11"/>
      <c r="E78" s="11"/>
      <c r="F78" s="11"/>
      <c r="G78" s="11"/>
      <c r="H78" s="11"/>
      <c r="I78" s="11"/>
      <c r="J78" s="11"/>
      <c r="K78" s="11">
        <v>3400</v>
      </c>
      <c r="L78" s="11"/>
      <c r="M78" s="11">
        <f t="shared" si="10"/>
        <v>3400</v>
      </c>
      <c r="N78" s="13">
        <f t="shared" si="11"/>
        <v>0</v>
      </c>
      <c r="O78" s="13">
        <f t="shared" si="8"/>
        <v>3400</v>
      </c>
      <c r="P78" s="8">
        <v>13000</v>
      </c>
      <c r="Q78" s="8"/>
    </row>
    <row r="79" spans="1:17" x14ac:dyDescent="0.25">
      <c r="A79" s="8">
        <v>231</v>
      </c>
      <c r="B79" s="8" t="s">
        <v>18</v>
      </c>
      <c r="C79" s="11"/>
      <c r="D79" s="11"/>
      <c r="E79" s="11"/>
      <c r="F79" s="11"/>
      <c r="G79" s="11"/>
      <c r="H79" s="11"/>
      <c r="I79" s="11"/>
      <c r="J79" s="11"/>
      <c r="K79" s="11">
        <v>8500</v>
      </c>
      <c r="L79" s="11"/>
      <c r="M79" s="11">
        <f t="shared" si="10"/>
        <v>8500</v>
      </c>
      <c r="N79" s="13">
        <f t="shared" si="11"/>
        <v>0</v>
      </c>
      <c r="O79" s="13">
        <f t="shared" si="8"/>
        <v>8500</v>
      </c>
      <c r="P79" s="8">
        <v>11000</v>
      </c>
      <c r="Q79" s="8"/>
    </row>
    <row r="80" spans="1:17" hidden="1" x14ac:dyDescent="0.25">
      <c r="A80" s="8">
        <v>250</v>
      </c>
      <c r="B80" s="8" t="s">
        <v>71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>
        <f t="shared" si="10"/>
        <v>0</v>
      </c>
      <c r="N80" s="13">
        <f t="shared" si="11"/>
        <v>0</v>
      </c>
      <c r="O80" s="13">
        <f t="shared" si="8"/>
        <v>0</v>
      </c>
      <c r="P80" s="8"/>
      <c r="Q80" s="8"/>
    </row>
    <row r="81" spans="1:17" x14ac:dyDescent="0.25">
      <c r="A81" s="8">
        <v>294</v>
      </c>
      <c r="B81" s="8" t="s">
        <v>21</v>
      </c>
      <c r="C81" s="11"/>
      <c r="D81" s="11"/>
      <c r="E81" s="11"/>
      <c r="F81" s="11"/>
      <c r="G81" s="11"/>
      <c r="H81" s="11"/>
      <c r="I81" s="11"/>
      <c r="J81" s="11"/>
      <c r="K81" s="11">
        <v>2000</v>
      </c>
      <c r="L81" s="11"/>
      <c r="M81" s="11">
        <f t="shared" si="10"/>
        <v>2000</v>
      </c>
      <c r="N81" s="13">
        <f t="shared" si="11"/>
        <v>0</v>
      </c>
      <c r="O81" s="13">
        <f t="shared" si="8"/>
        <v>2000</v>
      </c>
      <c r="P81" s="8">
        <v>11000</v>
      </c>
      <c r="Q81" s="8"/>
    </row>
    <row r="82" spans="1:17" x14ac:dyDescent="0.25">
      <c r="A82" s="14" t="s">
        <v>4</v>
      </c>
      <c r="B82" s="14" t="s">
        <v>77</v>
      </c>
      <c r="C82" s="15">
        <f t="shared" ref="C82:L82" si="13">SUM(C72:C81)</f>
        <v>90798</v>
      </c>
      <c r="D82" s="15">
        <f t="shared" si="13"/>
        <v>243643</v>
      </c>
      <c r="E82" s="15">
        <f t="shared" si="13"/>
        <v>0</v>
      </c>
      <c r="F82" s="15">
        <f t="shared" si="13"/>
        <v>0</v>
      </c>
      <c r="G82" s="15">
        <f t="shared" si="13"/>
        <v>0</v>
      </c>
      <c r="H82" s="15">
        <f t="shared" si="13"/>
        <v>0</v>
      </c>
      <c r="I82" s="15">
        <f t="shared" si="13"/>
        <v>0</v>
      </c>
      <c r="J82" s="15">
        <f t="shared" si="13"/>
        <v>0</v>
      </c>
      <c r="K82" s="15">
        <f t="shared" si="13"/>
        <v>917</v>
      </c>
      <c r="L82" s="15">
        <f t="shared" si="13"/>
        <v>0</v>
      </c>
      <c r="M82" s="15">
        <f>K82+I82+C82+D82</f>
        <v>335358</v>
      </c>
      <c r="N82" s="16">
        <f>L82+J82</f>
        <v>0</v>
      </c>
      <c r="O82" s="16">
        <f t="shared" si="8"/>
        <v>335358</v>
      </c>
      <c r="P82" s="8"/>
      <c r="Q82" s="8"/>
    </row>
    <row r="83" spans="1:17" x14ac:dyDescent="0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9"/>
      <c r="O83" s="29"/>
    </row>
    <row r="84" spans="1:17" x14ac:dyDescent="0.25">
      <c r="B84" s="23" t="s">
        <v>115</v>
      </c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9"/>
      <c r="O84" s="29"/>
    </row>
    <row r="85" spans="1:17" x14ac:dyDescent="0.25">
      <c r="A85" s="8">
        <v>400</v>
      </c>
      <c r="B85" s="8" t="s">
        <v>25</v>
      </c>
      <c r="C85" s="11">
        <v>21475</v>
      </c>
      <c r="D85" s="11">
        <v>7585</v>
      </c>
      <c r="E85" s="11"/>
      <c r="F85" s="11"/>
      <c r="G85" s="11"/>
      <c r="H85" s="11"/>
      <c r="I85" s="11"/>
      <c r="J85" s="11"/>
      <c r="K85" s="11"/>
      <c r="L85" s="11"/>
      <c r="M85" s="11">
        <f>K85+I85+D85+C85</f>
        <v>29060</v>
      </c>
      <c r="N85" s="13">
        <f t="shared" ref="N85:N90" si="14">L85+J85</f>
        <v>0</v>
      </c>
      <c r="O85" s="13">
        <f t="shared" ref="O85:O90" si="15">M85+N85</f>
        <v>29060</v>
      </c>
      <c r="P85" s="8">
        <v>11000</v>
      </c>
      <c r="Q85" s="8"/>
    </row>
    <row r="86" spans="1:17" x14ac:dyDescent="0.25">
      <c r="A86" s="8">
        <v>482</v>
      </c>
      <c r="B86" s="8" t="s">
        <v>102</v>
      </c>
      <c r="C86" s="11">
        <v>3143</v>
      </c>
      <c r="D86" s="11">
        <v>0</v>
      </c>
      <c r="E86" s="11"/>
      <c r="F86" s="11"/>
      <c r="G86" s="11"/>
      <c r="H86" s="11"/>
      <c r="I86" s="11"/>
      <c r="J86" s="11"/>
      <c r="K86" s="11"/>
      <c r="L86" s="11"/>
      <c r="M86" s="11">
        <f>K86+I86+D86+C86</f>
        <v>3143</v>
      </c>
      <c r="N86" s="13">
        <f t="shared" si="14"/>
        <v>0</v>
      </c>
      <c r="O86" s="13">
        <f t="shared" si="15"/>
        <v>3143</v>
      </c>
      <c r="P86" s="8">
        <v>11000</v>
      </c>
      <c r="Q86" s="8"/>
    </row>
    <row r="87" spans="1:17" x14ac:dyDescent="0.25">
      <c r="A87" s="8">
        <v>483</v>
      </c>
      <c r="B87" s="8" t="s">
        <v>101</v>
      </c>
      <c r="C87" s="11">
        <v>3000</v>
      </c>
      <c r="D87" s="11">
        <v>0</v>
      </c>
      <c r="E87" s="11"/>
      <c r="F87" s="11"/>
      <c r="G87" s="11"/>
      <c r="H87" s="11"/>
      <c r="I87" s="11"/>
      <c r="J87" s="11"/>
      <c r="K87" s="11"/>
      <c r="L87" s="11"/>
      <c r="M87" s="11">
        <f>K87+I87+D87+C87</f>
        <v>3000</v>
      </c>
      <c r="N87" s="13">
        <f t="shared" si="14"/>
        <v>0</v>
      </c>
      <c r="O87" s="13">
        <f t="shared" si="15"/>
        <v>3000</v>
      </c>
      <c r="P87" s="8">
        <v>11000</v>
      </c>
      <c r="Q87" s="8"/>
    </row>
    <row r="88" spans="1:17" x14ac:dyDescent="0.25">
      <c r="A88" s="8">
        <v>520</v>
      </c>
      <c r="B88" s="8" t="s">
        <v>26</v>
      </c>
      <c r="C88" s="11">
        <v>7440</v>
      </c>
      <c r="D88" s="11">
        <v>860</v>
      </c>
      <c r="E88" s="11"/>
      <c r="F88" s="11"/>
      <c r="G88" s="11"/>
      <c r="H88" s="11"/>
      <c r="I88" s="11"/>
      <c r="J88" s="11"/>
      <c r="K88" s="11"/>
      <c r="L88" s="11"/>
      <c r="M88" s="11">
        <f>K88+I88+D88+C88</f>
        <v>8300</v>
      </c>
      <c r="N88" s="13">
        <f t="shared" si="14"/>
        <v>0</v>
      </c>
      <c r="O88" s="13">
        <f t="shared" si="15"/>
        <v>8300</v>
      </c>
      <c r="P88" s="8">
        <v>11000</v>
      </c>
      <c r="Q88" s="8"/>
    </row>
    <row r="89" spans="1:17" x14ac:dyDescent="0.25">
      <c r="A89" s="8">
        <v>609</v>
      </c>
      <c r="B89" s="8" t="s">
        <v>27</v>
      </c>
      <c r="C89" s="11">
        <v>18306</v>
      </c>
      <c r="D89" s="11">
        <v>19790</v>
      </c>
      <c r="E89" s="11"/>
      <c r="F89" s="11"/>
      <c r="G89" s="11"/>
      <c r="H89" s="11"/>
      <c r="I89" s="18">
        <v>17564</v>
      </c>
      <c r="J89" s="11"/>
      <c r="K89" s="11"/>
      <c r="L89" s="11"/>
      <c r="M89" s="11">
        <f>K89+I89+D89+C89</f>
        <v>55660</v>
      </c>
      <c r="N89" s="13">
        <f t="shared" si="14"/>
        <v>0</v>
      </c>
      <c r="O89" s="13">
        <f t="shared" si="15"/>
        <v>55660</v>
      </c>
      <c r="P89" s="8">
        <v>11000</v>
      </c>
      <c r="Q89" s="8"/>
    </row>
    <row r="90" spans="1:17" x14ac:dyDescent="0.25">
      <c r="A90" s="14" t="s">
        <v>4</v>
      </c>
      <c r="B90" s="14" t="s">
        <v>24</v>
      </c>
      <c r="C90" s="15">
        <f t="shared" ref="C90:L90" si="16">SUM(C85:C89)</f>
        <v>53364</v>
      </c>
      <c r="D90" s="15">
        <f t="shared" si="16"/>
        <v>28235</v>
      </c>
      <c r="E90" s="15">
        <f t="shared" si="16"/>
        <v>0</v>
      </c>
      <c r="F90" s="15">
        <f t="shared" si="16"/>
        <v>0</v>
      </c>
      <c r="G90" s="15">
        <f t="shared" si="16"/>
        <v>0</v>
      </c>
      <c r="H90" s="15">
        <f t="shared" si="16"/>
        <v>0</v>
      </c>
      <c r="I90" s="15">
        <f t="shared" si="16"/>
        <v>17564</v>
      </c>
      <c r="J90" s="15">
        <f t="shared" si="16"/>
        <v>0</v>
      </c>
      <c r="K90" s="15">
        <f t="shared" si="16"/>
        <v>0</v>
      </c>
      <c r="L90" s="15">
        <f t="shared" si="16"/>
        <v>0</v>
      </c>
      <c r="M90" s="15">
        <f>K90+I90+C90+D90</f>
        <v>99163</v>
      </c>
      <c r="N90" s="16">
        <f t="shared" si="14"/>
        <v>0</v>
      </c>
      <c r="O90" s="16">
        <f t="shared" si="15"/>
        <v>99163</v>
      </c>
      <c r="P90" s="8"/>
      <c r="Q90" s="8"/>
    </row>
    <row r="91" spans="1:17" x14ac:dyDescent="0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9"/>
      <c r="O91" s="29"/>
    </row>
    <row r="92" spans="1:17" x14ac:dyDescent="0.25">
      <c r="B92" s="23" t="s">
        <v>116</v>
      </c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9"/>
      <c r="O92" s="29"/>
    </row>
    <row r="93" spans="1:17" x14ac:dyDescent="0.25">
      <c r="A93" s="8">
        <v>542</v>
      </c>
      <c r="B93" s="8" t="s">
        <v>149</v>
      </c>
      <c r="C93" s="11">
        <v>24737</v>
      </c>
      <c r="D93" s="11">
        <v>5846</v>
      </c>
      <c r="E93" s="11"/>
      <c r="F93" s="11"/>
      <c r="G93" s="11"/>
      <c r="H93" s="11"/>
      <c r="I93" s="11"/>
      <c r="J93" s="11"/>
      <c r="K93" s="11">
        <f>1800+450+1500+6000+10000+750+2000+1500-7100</f>
        <v>16900</v>
      </c>
      <c r="L93" s="11">
        <v>1000</v>
      </c>
      <c r="M93" s="11">
        <f t="shared" ref="M93:M104" si="17">K93+I93+D93+C93</f>
        <v>47483</v>
      </c>
      <c r="N93" s="13">
        <f t="shared" ref="N93:N105" si="18">L93+J93</f>
        <v>1000</v>
      </c>
      <c r="O93" s="13">
        <f t="shared" ref="O93:O105" si="19">M93+N93</f>
        <v>48483</v>
      </c>
      <c r="P93" s="8">
        <v>11000</v>
      </c>
      <c r="Q93" s="8">
        <v>16000</v>
      </c>
    </row>
    <row r="94" spans="1:17" x14ac:dyDescent="0.25">
      <c r="A94" s="8">
        <v>542</v>
      </c>
      <c r="B94" s="8" t="s">
        <v>149</v>
      </c>
      <c r="C94" s="11"/>
      <c r="D94" s="11"/>
      <c r="E94" s="11"/>
      <c r="F94" s="11"/>
      <c r="G94" s="11"/>
      <c r="H94" s="11"/>
      <c r="I94" s="11"/>
      <c r="J94" s="11"/>
      <c r="K94" s="11"/>
      <c r="L94" s="11">
        <v>-143789</v>
      </c>
      <c r="M94" s="11">
        <f t="shared" si="17"/>
        <v>0</v>
      </c>
      <c r="N94" s="13">
        <f t="shared" si="18"/>
        <v>-143789</v>
      </c>
      <c r="O94" s="13">
        <f t="shared" si="19"/>
        <v>-143789</v>
      </c>
      <c r="P94" s="8"/>
      <c r="Q94" s="8">
        <v>17000</v>
      </c>
    </row>
    <row r="95" spans="1:17" x14ac:dyDescent="0.25">
      <c r="A95" s="8">
        <v>640</v>
      </c>
      <c r="B95" s="8" t="s">
        <v>125</v>
      </c>
      <c r="C95" s="11">
        <v>0</v>
      </c>
      <c r="D95" s="11">
        <v>0</v>
      </c>
      <c r="E95" s="11"/>
      <c r="F95" s="11"/>
      <c r="G95" s="11"/>
      <c r="H95" s="11"/>
      <c r="I95" s="11"/>
      <c r="J95" s="11"/>
      <c r="K95" s="11">
        <v>44000</v>
      </c>
      <c r="L95" s="11">
        <v>-10000</v>
      </c>
      <c r="M95" s="11">
        <f t="shared" si="17"/>
        <v>44000</v>
      </c>
      <c r="N95" s="13">
        <f t="shared" si="18"/>
        <v>-10000</v>
      </c>
      <c r="O95" s="13">
        <f t="shared" si="19"/>
        <v>34000</v>
      </c>
      <c r="P95" s="8">
        <v>11000</v>
      </c>
      <c r="Q95" s="8">
        <v>16000</v>
      </c>
    </row>
    <row r="96" spans="1:17" x14ac:dyDescent="0.25">
      <c r="A96" s="8">
        <v>643</v>
      </c>
      <c r="B96" s="8" t="s">
        <v>73</v>
      </c>
      <c r="C96" s="11">
        <v>0</v>
      </c>
      <c r="D96" s="11">
        <v>4469</v>
      </c>
      <c r="E96" s="11"/>
      <c r="F96" s="11"/>
      <c r="G96" s="11"/>
      <c r="H96" s="11"/>
      <c r="I96" s="11"/>
      <c r="J96" s="11"/>
      <c r="K96" s="11">
        <v>6000</v>
      </c>
      <c r="L96" s="11"/>
      <c r="M96" s="11">
        <f t="shared" si="17"/>
        <v>10469</v>
      </c>
      <c r="N96" s="13">
        <f t="shared" si="18"/>
        <v>0</v>
      </c>
      <c r="O96" s="13">
        <f t="shared" si="19"/>
        <v>10469</v>
      </c>
      <c r="P96" s="8">
        <v>11000</v>
      </c>
      <c r="Q96" s="8"/>
    </row>
    <row r="97" spans="1:17" x14ac:dyDescent="0.25">
      <c r="A97" s="8">
        <v>645</v>
      </c>
      <c r="B97" s="8" t="s">
        <v>126</v>
      </c>
      <c r="C97" s="11">
        <v>0</v>
      </c>
      <c r="D97" s="11">
        <v>-12084</v>
      </c>
      <c r="E97" s="11"/>
      <c r="F97" s="11"/>
      <c r="G97" s="11"/>
      <c r="H97" s="11"/>
      <c r="I97" s="11">
        <v>12084</v>
      </c>
      <c r="J97" s="11"/>
      <c r="K97" s="11">
        <v>4000</v>
      </c>
      <c r="L97" s="11">
        <v>-4000</v>
      </c>
      <c r="M97" s="11">
        <f t="shared" si="17"/>
        <v>4000</v>
      </c>
      <c r="N97" s="13">
        <f t="shared" si="18"/>
        <v>-4000</v>
      </c>
      <c r="O97" s="13">
        <f t="shared" si="19"/>
        <v>0</v>
      </c>
      <c r="P97" s="8">
        <v>11000</v>
      </c>
      <c r="Q97" s="8">
        <v>17000</v>
      </c>
    </row>
    <row r="98" spans="1:17" x14ac:dyDescent="0.25">
      <c r="A98" s="8">
        <v>645</v>
      </c>
      <c r="B98" s="8" t="s">
        <v>126</v>
      </c>
      <c r="C98" s="11"/>
      <c r="D98" s="11"/>
      <c r="E98" s="11"/>
      <c r="F98" s="11"/>
      <c r="G98" s="11"/>
      <c r="H98" s="11"/>
      <c r="I98" s="11"/>
      <c r="J98" s="11"/>
      <c r="K98" s="11">
        <v>11600</v>
      </c>
      <c r="L98" s="11">
        <v>-11600</v>
      </c>
      <c r="M98" s="11">
        <f t="shared" si="17"/>
        <v>11600</v>
      </c>
      <c r="N98" s="13">
        <f t="shared" si="18"/>
        <v>-11600</v>
      </c>
      <c r="O98" s="13">
        <f t="shared" si="19"/>
        <v>0</v>
      </c>
      <c r="P98" s="8">
        <v>10100</v>
      </c>
      <c r="Q98" s="8">
        <v>17000</v>
      </c>
    </row>
    <row r="99" spans="1:17" x14ac:dyDescent="0.25">
      <c r="A99" s="8">
        <v>650</v>
      </c>
      <c r="B99" s="8" t="s">
        <v>30</v>
      </c>
      <c r="C99" s="11">
        <v>0</v>
      </c>
      <c r="D99" s="11">
        <v>448</v>
      </c>
      <c r="E99" s="11"/>
      <c r="F99" s="11"/>
      <c r="G99" s="11"/>
      <c r="H99" s="11"/>
      <c r="I99" s="8"/>
      <c r="J99" s="11"/>
      <c r="K99" s="11"/>
      <c r="L99" s="11"/>
      <c r="M99" s="11">
        <f t="shared" si="17"/>
        <v>448</v>
      </c>
      <c r="N99" s="13">
        <f t="shared" si="18"/>
        <v>0</v>
      </c>
      <c r="O99" s="13">
        <f t="shared" si="19"/>
        <v>448</v>
      </c>
      <c r="P99" s="8">
        <v>11000</v>
      </c>
      <c r="Q99" s="8"/>
    </row>
    <row r="100" spans="1:17" x14ac:dyDescent="0.25">
      <c r="A100" s="8">
        <v>650</v>
      </c>
      <c r="B100" s="8" t="s">
        <v>30</v>
      </c>
      <c r="C100" s="11"/>
      <c r="D100" s="11"/>
      <c r="E100" s="11"/>
      <c r="F100" s="11"/>
      <c r="G100" s="11"/>
      <c r="H100" s="11"/>
      <c r="I100" s="8"/>
      <c r="J100" s="11"/>
      <c r="K100" s="11">
        <v>750</v>
      </c>
      <c r="L100" s="11"/>
      <c r="M100" s="11">
        <f t="shared" si="17"/>
        <v>750</v>
      </c>
      <c r="N100" s="13">
        <f t="shared" si="18"/>
        <v>0</v>
      </c>
      <c r="O100" s="13">
        <f t="shared" si="19"/>
        <v>750</v>
      </c>
      <c r="P100" s="8">
        <v>13000</v>
      </c>
      <c r="Q100" s="8"/>
    </row>
    <row r="101" spans="1:17" x14ac:dyDescent="0.25">
      <c r="A101" s="8">
        <v>752</v>
      </c>
      <c r="B101" s="8" t="s">
        <v>103</v>
      </c>
      <c r="C101" s="11">
        <v>0</v>
      </c>
      <c r="D101" s="11">
        <v>108</v>
      </c>
      <c r="E101" s="11"/>
      <c r="F101" s="11"/>
      <c r="G101" s="11"/>
      <c r="H101" s="11"/>
      <c r="I101" s="8"/>
      <c r="J101" s="11"/>
      <c r="K101" s="11"/>
      <c r="L101" s="11"/>
      <c r="M101" s="11">
        <f t="shared" si="17"/>
        <v>108</v>
      </c>
      <c r="N101" s="13">
        <f t="shared" si="18"/>
        <v>0</v>
      </c>
      <c r="O101" s="13">
        <f t="shared" si="19"/>
        <v>108</v>
      </c>
      <c r="P101" s="8">
        <v>11000</v>
      </c>
      <c r="Q101" s="8"/>
    </row>
    <row r="102" spans="1:17" x14ac:dyDescent="0.25">
      <c r="A102" s="8">
        <v>761</v>
      </c>
      <c r="B102" s="8" t="s">
        <v>90</v>
      </c>
      <c r="C102" s="11">
        <v>0</v>
      </c>
      <c r="D102" s="11">
        <v>1041</v>
      </c>
      <c r="E102" s="11"/>
      <c r="F102" s="11"/>
      <c r="G102" s="11"/>
      <c r="H102" s="11"/>
      <c r="I102" s="11"/>
      <c r="J102" s="11"/>
      <c r="K102" s="11"/>
      <c r="L102" s="11"/>
      <c r="M102" s="11">
        <f t="shared" si="17"/>
        <v>1041</v>
      </c>
      <c r="N102" s="13">
        <f t="shared" si="18"/>
        <v>0</v>
      </c>
      <c r="O102" s="13">
        <f t="shared" si="19"/>
        <v>1041</v>
      </c>
      <c r="P102" s="8">
        <v>11000</v>
      </c>
      <c r="Q102" s="8"/>
    </row>
    <row r="103" spans="1:17" x14ac:dyDescent="0.25">
      <c r="A103" s="8">
        <v>770</v>
      </c>
      <c r="B103" s="8" t="s">
        <v>134</v>
      </c>
      <c r="C103" s="11">
        <v>0</v>
      </c>
      <c r="D103" s="11">
        <v>0</v>
      </c>
      <c r="E103" s="11"/>
      <c r="F103" s="11"/>
      <c r="G103" s="11"/>
      <c r="H103" s="11"/>
      <c r="I103" s="11"/>
      <c r="J103" s="11"/>
      <c r="K103" s="11">
        <v>-34000</v>
      </c>
      <c r="L103" s="11"/>
      <c r="M103" s="11">
        <f t="shared" si="17"/>
        <v>-34000</v>
      </c>
      <c r="N103" s="13">
        <f t="shared" si="18"/>
        <v>0</v>
      </c>
      <c r="O103" s="13">
        <f t="shared" si="19"/>
        <v>-34000</v>
      </c>
      <c r="P103" s="8">
        <v>14000</v>
      </c>
      <c r="Q103" s="8"/>
    </row>
    <row r="104" spans="1:17" x14ac:dyDescent="0.25">
      <c r="A104" s="8">
        <v>771</v>
      </c>
      <c r="B104" s="8" t="s">
        <v>130</v>
      </c>
      <c r="C104" s="11">
        <v>0</v>
      </c>
      <c r="D104" s="11">
        <v>2756</v>
      </c>
      <c r="E104" s="11"/>
      <c r="F104" s="11"/>
      <c r="G104" s="11"/>
      <c r="H104" s="11"/>
      <c r="I104" s="11"/>
      <c r="J104" s="11"/>
      <c r="K104" s="11"/>
      <c r="L104" s="11"/>
      <c r="M104" s="11">
        <f t="shared" si="17"/>
        <v>2756</v>
      </c>
      <c r="N104" s="13">
        <f t="shared" si="18"/>
        <v>0</v>
      </c>
      <c r="O104" s="13">
        <f t="shared" si="19"/>
        <v>2756</v>
      </c>
      <c r="P104" s="8">
        <v>11000</v>
      </c>
      <c r="Q104" s="8"/>
    </row>
    <row r="105" spans="1:17" x14ac:dyDescent="0.25">
      <c r="A105" s="14" t="s">
        <v>4</v>
      </c>
      <c r="B105" s="14" t="s">
        <v>28</v>
      </c>
      <c r="C105" s="15">
        <f>SUM(C93:C104)</f>
        <v>24737</v>
      </c>
      <c r="D105" s="15">
        <f t="shared" ref="D105:L105" si="20">SUM(D93:D104)</f>
        <v>2584</v>
      </c>
      <c r="E105" s="15">
        <f t="shared" si="20"/>
        <v>0</v>
      </c>
      <c r="F105" s="15">
        <f t="shared" si="20"/>
        <v>0</v>
      </c>
      <c r="G105" s="15">
        <f t="shared" si="20"/>
        <v>0</v>
      </c>
      <c r="H105" s="15">
        <f t="shared" si="20"/>
        <v>0</v>
      </c>
      <c r="I105" s="15">
        <f t="shared" si="20"/>
        <v>12084</v>
      </c>
      <c r="J105" s="15">
        <f t="shared" si="20"/>
        <v>0</v>
      </c>
      <c r="K105" s="15">
        <f t="shared" si="20"/>
        <v>49250</v>
      </c>
      <c r="L105" s="15">
        <f t="shared" si="20"/>
        <v>-168389</v>
      </c>
      <c r="M105" s="15">
        <f>K105+I105+C105+D105</f>
        <v>88655</v>
      </c>
      <c r="N105" s="16">
        <f t="shared" si="18"/>
        <v>-168389</v>
      </c>
      <c r="O105" s="16">
        <f t="shared" si="19"/>
        <v>-79734</v>
      </c>
      <c r="P105" s="8"/>
      <c r="Q105" s="8"/>
    </row>
    <row r="106" spans="1:17" x14ac:dyDescent="0.25">
      <c r="B106" s="22" t="s">
        <v>150</v>
      </c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9"/>
      <c r="O106" s="29"/>
    </row>
    <row r="107" spans="1:17" x14ac:dyDescent="0.25">
      <c r="B107" s="24" t="s">
        <v>151</v>
      </c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9"/>
      <c r="O107" s="29"/>
    </row>
    <row r="108" spans="1:17" x14ac:dyDescent="0.25">
      <c r="B108" s="24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9"/>
      <c r="O108" s="29"/>
    </row>
    <row r="109" spans="1:17" x14ac:dyDescent="0.25">
      <c r="B109" s="23" t="s">
        <v>121</v>
      </c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9"/>
      <c r="O109" s="29"/>
    </row>
    <row r="110" spans="1:17" x14ac:dyDescent="0.25">
      <c r="A110" s="8">
        <v>354</v>
      </c>
      <c r="B110" s="8" t="s">
        <v>79</v>
      </c>
      <c r="C110" s="11">
        <v>95</v>
      </c>
      <c r="D110" s="11">
        <v>60</v>
      </c>
      <c r="E110" s="11"/>
      <c r="F110" s="11"/>
      <c r="G110" s="11"/>
      <c r="H110" s="11"/>
      <c r="I110" s="11"/>
      <c r="J110" s="11"/>
      <c r="K110" s="11"/>
      <c r="L110" s="11"/>
      <c r="M110" s="11">
        <f t="shared" ref="M110:M115" si="21">K110+I110+D110+C110</f>
        <v>155</v>
      </c>
      <c r="N110" s="13">
        <f t="shared" ref="N110:N115" si="22">L110+J110</f>
        <v>0</v>
      </c>
      <c r="O110" s="13">
        <f t="shared" ref="O110:O115" si="23">M110+N110</f>
        <v>155</v>
      </c>
      <c r="P110" s="8">
        <v>11000</v>
      </c>
      <c r="Q110" s="8"/>
    </row>
    <row r="111" spans="1:17" x14ac:dyDescent="0.25">
      <c r="A111" s="8">
        <v>354</v>
      </c>
      <c r="B111" s="8" t="s">
        <v>79</v>
      </c>
      <c r="C111" s="11"/>
      <c r="D111" s="11"/>
      <c r="E111" s="11"/>
      <c r="F111" s="11"/>
      <c r="G111" s="11"/>
      <c r="H111" s="11"/>
      <c r="I111" s="11"/>
      <c r="J111" s="11"/>
      <c r="K111" s="11">
        <v>300</v>
      </c>
      <c r="L111" s="11"/>
      <c r="M111" s="11">
        <f t="shared" si="21"/>
        <v>300</v>
      </c>
      <c r="N111" s="13">
        <f t="shared" si="22"/>
        <v>0</v>
      </c>
      <c r="O111" s="13">
        <f t="shared" si="23"/>
        <v>300</v>
      </c>
      <c r="P111" s="8">
        <v>14000</v>
      </c>
      <c r="Q111" s="8"/>
    </row>
    <row r="112" spans="1:17" x14ac:dyDescent="0.25">
      <c r="A112" s="8">
        <v>356</v>
      </c>
      <c r="B112" s="8" t="s">
        <v>117</v>
      </c>
      <c r="C112" s="11">
        <v>6796</v>
      </c>
      <c r="D112" s="11">
        <v>-5</v>
      </c>
      <c r="E112" s="11"/>
      <c r="F112" s="11"/>
      <c r="G112" s="11"/>
      <c r="H112" s="11"/>
      <c r="I112" s="11"/>
      <c r="J112" s="11"/>
      <c r="K112" s="11"/>
      <c r="L112" s="11"/>
      <c r="M112" s="11">
        <f t="shared" si="21"/>
        <v>6791</v>
      </c>
      <c r="N112" s="13">
        <f t="shared" si="22"/>
        <v>0</v>
      </c>
      <c r="O112" s="13">
        <f t="shared" si="23"/>
        <v>6791</v>
      </c>
      <c r="P112" s="8">
        <v>11000</v>
      </c>
      <c r="Q112" s="8"/>
    </row>
    <row r="113" spans="1:17" x14ac:dyDescent="0.25">
      <c r="A113" s="8">
        <v>455</v>
      </c>
      <c r="B113" s="8" t="s">
        <v>104</v>
      </c>
      <c r="C113" s="11">
        <v>0</v>
      </c>
      <c r="D113" s="11">
        <v>85</v>
      </c>
      <c r="E113" s="11"/>
      <c r="F113" s="11"/>
      <c r="G113" s="11"/>
      <c r="H113" s="11"/>
      <c r="I113" s="11"/>
      <c r="J113" s="11"/>
      <c r="K113" s="11">
        <v>2000</v>
      </c>
      <c r="L113" s="11">
        <v>-7600</v>
      </c>
      <c r="M113" s="11">
        <f t="shared" si="21"/>
        <v>2085</v>
      </c>
      <c r="N113" s="13">
        <f t="shared" si="22"/>
        <v>-7600</v>
      </c>
      <c r="O113" s="13">
        <f t="shared" si="23"/>
        <v>-5515</v>
      </c>
      <c r="P113" s="8">
        <v>14000</v>
      </c>
      <c r="Q113" s="8">
        <v>16000</v>
      </c>
    </row>
    <row r="114" spans="1:17" x14ac:dyDescent="0.25">
      <c r="A114" s="8">
        <v>459</v>
      </c>
      <c r="B114" s="8" t="s">
        <v>23</v>
      </c>
      <c r="C114" s="11">
        <v>0</v>
      </c>
      <c r="D114" s="11">
        <v>1864</v>
      </c>
      <c r="E114" s="11"/>
      <c r="F114" s="11"/>
      <c r="G114" s="11"/>
      <c r="H114" s="11"/>
      <c r="I114" s="11"/>
      <c r="J114" s="11"/>
      <c r="K114" s="11"/>
      <c r="L114" s="11"/>
      <c r="M114" s="11">
        <f t="shared" si="21"/>
        <v>1864</v>
      </c>
      <c r="N114" s="13">
        <f t="shared" si="22"/>
        <v>0</v>
      </c>
      <c r="O114" s="13">
        <f t="shared" si="23"/>
        <v>1864</v>
      </c>
      <c r="P114" s="8">
        <v>11000</v>
      </c>
      <c r="Q114" s="8"/>
    </row>
    <row r="115" spans="1:17" x14ac:dyDescent="0.25">
      <c r="A115" s="14" t="s">
        <v>4</v>
      </c>
      <c r="B115" s="14" t="s">
        <v>124</v>
      </c>
      <c r="C115" s="15">
        <f t="shared" ref="C115:L115" si="24">SUM(C110:C114)</f>
        <v>6891</v>
      </c>
      <c r="D115" s="15">
        <f t="shared" si="24"/>
        <v>2004</v>
      </c>
      <c r="E115" s="15">
        <f t="shared" si="24"/>
        <v>0</v>
      </c>
      <c r="F115" s="15">
        <f t="shared" si="24"/>
        <v>0</v>
      </c>
      <c r="G115" s="15">
        <f t="shared" si="24"/>
        <v>0</v>
      </c>
      <c r="H115" s="15">
        <f t="shared" si="24"/>
        <v>0</v>
      </c>
      <c r="I115" s="15">
        <f t="shared" si="24"/>
        <v>0</v>
      </c>
      <c r="J115" s="15">
        <f t="shared" si="24"/>
        <v>0</v>
      </c>
      <c r="K115" s="15">
        <f t="shared" si="24"/>
        <v>2300</v>
      </c>
      <c r="L115" s="15">
        <f t="shared" si="24"/>
        <v>-7600</v>
      </c>
      <c r="M115" s="15">
        <f t="shared" si="21"/>
        <v>11195</v>
      </c>
      <c r="N115" s="16">
        <f t="shared" si="22"/>
        <v>-7600</v>
      </c>
      <c r="O115" s="16">
        <f t="shared" si="23"/>
        <v>3595</v>
      </c>
      <c r="P115" s="8"/>
      <c r="Q115" s="8"/>
    </row>
    <row r="116" spans="1:17" x14ac:dyDescent="0.25">
      <c r="A116" s="23"/>
      <c r="B116" s="23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1"/>
      <c r="O116" s="31"/>
    </row>
    <row r="117" spans="1:17" x14ac:dyDescent="0.25">
      <c r="A117" s="23"/>
      <c r="B117" s="23" t="s">
        <v>122</v>
      </c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1"/>
      <c r="O117" s="31"/>
    </row>
    <row r="118" spans="1:17" x14ac:dyDescent="0.25">
      <c r="A118" s="8">
        <v>290</v>
      </c>
      <c r="B118" s="8" t="s">
        <v>20</v>
      </c>
      <c r="C118" s="11">
        <v>0</v>
      </c>
      <c r="D118" s="11">
        <v>0</v>
      </c>
      <c r="E118" s="15"/>
      <c r="F118" s="15"/>
      <c r="G118" s="15"/>
      <c r="H118" s="15"/>
      <c r="I118" s="15"/>
      <c r="J118" s="15"/>
      <c r="K118" s="11">
        <v>3083</v>
      </c>
      <c r="L118" s="15"/>
      <c r="M118" s="11">
        <f t="shared" ref="M118:M129" si="25">K118+I118+D118+C118</f>
        <v>3083</v>
      </c>
      <c r="N118" s="13">
        <f t="shared" ref="N118:N129" si="26">L118+J118</f>
        <v>0</v>
      </c>
      <c r="O118" s="13">
        <f t="shared" ref="O118:O129" si="27">M118+N118</f>
        <v>3083</v>
      </c>
      <c r="P118" s="8">
        <v>11000</v>
      </c>
      <c r="Q118" s="8"/>
    </row>
    <row r="119" spans="1:17" x14ac:dyDescent="0.25">
      <c r="A119" s="8">
        <v>500</v>
      </c>
      <c r="B119" s="8" t="s">
        <v>127</v>
      </c>
      <c r="C119" s="11">
        <v>12453</v>
      </c>
      <c r="D119" s="11">
        <v>1294</v>
      </c>
      <c r="E119" s="11"/>
      <c r="F119" s="11"/>
      <c r="G119" s="11"/>
      <c r="H119" s="11"/>
      <c r="I119" s="11"/>
      <c r="J119" s="11"/>
      <c r="K119" s="11"/>
      <c r="L119" s="11"/>
      <c r="M119" s="11">
        <f t="shared" si="25"/>
        <v>13747</v>
      </c>
      <c r="N119" s="13">
        <f t="shared" si="26"/>
        <v>0</v>
      </c>
      <c r="O119" s="13">
        <f t="shared" si="27"/>
        <v>13747</v>
      </c>
      <c r="P119" s="8">
        <v>14000</v>
      </c>
      <c r="Q119" s="8"/>
    </row>
    <row r="120" spans="1:17" x14ac:dyDescent="0.25">
      <c r="A120" s="8">
        <v>501</v>
      </c>
      <c r="B120" s="8" t="s">
        <v>69</v>
      </c>
      <c r="C120" s="11">
        <v>6624</v>
      </c>
      <c r="D120" s="11">
        <v>495</v>
      </c>
      <c r="E120" s="11"/>
      <c r="F120" s="11"/>
      <c r="G120" s="11"/>
      <c r="H120" s="11"/>
      <c r="I120" s="11"/>
      <c r="J120" s="11"/>
      <c r="K120" s="11"/>
      <c r="L120" s="11"/>
      <c r="M120" s="11">
        <f t="shared" si="25"/>
        <v>7119</v>
      </c>
      <c r="N120" s="13">
        <f t="shared" si="26"/>
        <v>0</v>
      </c>
      <c r="O120" s="13">
        <f t="shared" si="27"/>
        <v>7119</v>
      </c>
      <c r="P120" s="8">
        <v>11000</v>
      </c>
      <c r="Q120" s="8"/>
    </row>
    <row r="121" spans="1:17" x14ac:dyDescent="0.25">
      <c r="A121" s="8">
        <v>502</v>
      </c>
      <c r="B121" s="8" t="s">
        <v>83</v>
      </c>
      <c r="C121" s="11">
        <v>47836</v>
      </c>
      <c r="D121" s="11">
        <v>-12028</v>
      </c>
      <c r="E121" s="11"/>
      <c r="F121" s="11"/>
      <c r="G121" s="11"/>
      <c r="H121" s="11"/>
      <c r="I121" s="11"/>
      <c r="J121" s="11"/>
      <c r="K121" s="11">
        <f>2000+4000</f>
        <v>6000</v>
      </c>
      <c r="L121" s="11"/>
      <c r="M121" s="11">
        <f t="shared" si="25"/>
        <v>41808</v>
      </c>
      <c r="N121" s="13">
        <f t="shared" si="26"/>
        <v>0</v>
      </c>
      <c r="O121" s="13">
        <f t="shared" si="27"/>
        <v>41808</v>
      </c>
      <c r="P121" s="8">
        <v>11000</v>
      </c>
      <c r="Q121" s="8"/>
    </row>
    <row r="122" spans="1:17" x14ac:dyDescent="0.25">
      <c r="A122" s="8">
        <v>502</v>
      </c>
      <c r="B122" s="8" t="s">
        <v>83</v>
      </c>
      <c r="C122" s="11"/>
      <c r="D122" s="11"/>
      <c r="E122" s="11"/>
      <c r="F122" s="11"/>
      <c r="G122" s="11"/>
      <c r="H122" s="11"/>
      <c r="I122" s="11"/>
      <c r="J122" s="11"/>
      <c r="K122" s="11">
        <v>500</v>
      </c>
      <c r="L122" s="11"/>
      <c r="M122" s="11">
        <f t="shared" si="25"/>
        <v>500</v>
      </c>
      <c r="N122" s="13">
        <f t="shared" si="26"/>
        <v>0</v>
      </c>
      <c r="O122" s="13">
        <f t="shared" si="27"/>
        <v>500</v>
      </c>
      <c r="P122" s="8">
        <v>10100</v>
      </c>
      <c r="Q122" s="8"/>
    </row>
    <row r="123" spans="1:17" x14ac:dyDescent="0.25">
      <c r="A123" s="8">
        <v>504</v>
      </c>
      <c r="B123" s="8" t="s">
        <v>87</v>
      </c>
      <c r="C123" s="11">
        <v>22905</v>
      </c>
      <c r="D123" s="11">
        <v>5548</v>
      </c>
      <c r="E123" s="11"/>
      <c r="F123" s="11"/>
      <c r="G123" s="11"/>
      <c r="H123" s="11"/>
      <c r="I123" s="11"/>
      <c r="J123" s="11"/>
      <c r="K123" s="11"/>
      <c r="L123" s="11"/>
      <c r="M123" s="11">
        <f t="shared" si="25"/>
        <v>28453</v>
      </c>
      <c r="N123" s="13">
        <f t="shared" si="26"/>
        <v>0</v>
      </c>
      <c r="O123" s="13">
        <f t="shared" si="27"/>
        <v>28453</v>
      </c>
      <c r="P123" s="8">
        <v>11000</v>
      </c>
      <c r="Q123" s="8"/>
    </row>
    <row r="124" spans="1:17" x14ac:dyDescent="0.25">
      <c r="A124" s="8">
        <v>545</v>
      </c>
      <c r="B124" s="8" t="s">
        <v>132</v>
      </c>
      <c r="C124" s="11">
        <v>70614</v>
      </c>
      <c r="D124" s="11">
        <v>5800</v>
      </c>
      <c r="E124" s="11"/>
      <c r="F124" s="11"/>
      <c r="G124" s="11"/>
      <c r="H124" s="11"/>
      <c r="I124" s="11"/>
      <c r="J124" s="11"/>
      <c r="K124" s="11">
        <f>6500+2000+2892+7600+7100+4400+5000</f>
        <v>35492</v>
      </c>
      <c r="L124" s="11">
        <v>-1000</v>
      </c>
      <c r="M124" s="11">
        <f t="shared" si="25"/>
        <v>111906</v>
      </c>
      <c r="N124" s="13">
        <f t="shared" si="26"/>
        <v>-1000</v>
      </c>
      <c r="O124" s="13">
        <f t="shared" si="27"/>
        <v>110906</v>
      </c>
      <c r="P124" s="8">
        <v>11000</v>
      </c>
      <c r="Q124" s="8">
        <v>16000</v>
      </c>
    </row>
    <row r="125" spans="1:17" x14ac:dyDescent="0.25">
      <c r="A125" s="8">
        <v>545</v>
      </c>
      <c r="B125" s="8" t="s">
        <v>132</v>
      </c>
      <c r="C125" s="11"/>
      <c r="D125" s="11"/>
      <c r="E125" s="11"/>
      <c r="F125" s="11"/>
      <c r="G125" s="11"/>
      <c r="H125" s="11"/>
      <c r="I125" s="11"/>
      <c r="J125" s="11"/>
      <c r="K125" s="11">
        <f>-10000-3800+16800</f>
        <v>3000</v>
      </c>
      <c r="L125" s="11"/>
      <c r="M125" s="11">
        <f t="shared" si="25"/>
        <v>3000</v>
      </c>
      <c r="N125" s="13">
        <f t="shared" si="26"/>
        <v>0</v>
      </c>
      <c r="O125" s="13">
        <f t="shared" si="27"/>
        <v>3000</v>
      </c>
      <c r="P125" s="8">
        <v>13000</v>
      </c>
      <c r="Q125" s="8"/>
    </row>
    <row r="126" spans="1:17" x14ac:dyDescent="0.25">
      <c r="A126" s="8">
        <v>545</v>
      </c>
      <c r="B126" s="8" t="s">
        <v>132</v>
      </c>
      <c r="C126" s="11"/>
      <c r="D126" s="11"/>
      <c r="E126" s="11"/>
      <c r="F126" s="11"/>
      <c r="G126" s="11"/>
      <c r="H126" s="11"/>
      <c r="I126" s="11"/>
      <c r="J126" s="11"/>
      <c r="K126" s="11">
        <f>500+30000</f>
        <v>30500</v>
      </c>
      <c r="L126" s="11"/>
      <c r="M126" s="11">
        <f t="shared" si="25"/>
        <v>30500</v>
      </c>
      <c r="N126" s="13">
        <f t="shared" si="26"/>
        <v>0</v>
      </c>
      <c r="O126" s="13">
        <f t="shared" si="27"/>
        <v>30500</v>
      </c>
      <c r="P126" s="8">
        <v>14000</v>
      </c>
      <c r="Q126" s="8"/>
    </row>
    <row r="127" spans="1:17" x14ac:dyDescent="0.25">
      <c r="A127" s="8">
        <v>548</v>
      </c>
      <c r="B127" s="8" t="s">
        <v>133</v>
      </c>
      <c r="C127" s="11"/>
      <c r="D127" s="11"/>
      <c r="E127" s="11"/>
      <c r="F127" s="11"/>
      <c r="G127" s="11"/>
      <c r="H127" s="11"/>
      <c r="I127" s="11"/>
      <c r="J127" s="11"/>
      <c r="K127" s="11">
        <v>-2892</v>
      </c>
      <c r="L127" s="11"/>
      <c r="M127" s="11">
        <f t="shared" si="25"/>
        <v>-2892</v>
      </c>
      <c r="N127" s="13">
        <f t="shared" si="26"/>
        <v>0</v>
      </c>
      <c r="O127" s="13">
        <f t="shared" si="27"/>
        <v>-2892</v>
      </c>
      <c r="P127" s="8">
        <v>13000</v>
      </c>
      <c r="Q127" s="8"/>
    </row>
    <row r="128" spans="1:17" x14ac:dyDescent="0.25">
      <c r="A128" s="8">
        <v>590</v>
      </c>
      <c r="B128" s="8" t="s">
        <v>22</v>
      </c>
      <c r="C128" s="11">
        <v>1745</v>
      </c>
      <c r="D128" s="11">
        <v>-8</v>
      </c>
      <c r="E128" s="11"/>
      <c r="F128" s="11"/>
      <c r="G128" s="11"/>
      <c r="H128" s="11"/>
      <c r="I128" s="11"/>
      <c r="J128" s="11"/>
      <c r="K128" s="11"/>
      <c r="L128" s="11"/>
      <c r="M128" s="11">
        <f t="shared" si="25"/>
        <v>1737</v>
      </c>
      <c r="N128" s="13">
        <f t="shared" si="26"/>
        <v>0</v>
      </c>
      <c r="O128" s="13">
        <f t="shared" si="27"/>
        <v>1737</v>
      </c>
      <c r="P128" s="8">
        <v>11000</v>
      </c>
      <c r="Q128" s="8"/>
    </row>
    <row r="129" spans="1:17" x14ac:dyDescent="0.25">
      <c r="A129" s="14" t="s">
        <v>4</v>
      </c>
      <c r="B129" s="14" t="s">
        <v>123</v>
      </c>
      <c r="C129" s="15">
        <f t="shared" ref="C129:L129" si="28">SUM(C118:C128)</f>
        <v>162177</v>
      </c>
      <c r="D129" s="15">
        <f t="shared" si="28"/>
        <v>1101</v>
      </c>
      <c r="E129" s="15">
        <f t="shared" si="28"/>
        <v>0</v>
      </c>
      <c r="F129" s="15">
        <f t="shared" si="28"/>
        <v>0</v>
      </c>
      <c r="G129" s="15">
        <f t="shared" si="28"/>
        <v>0</v>
      </c>
      <c r="H129" s="15">
        <f t="shared" si="28"/>
        <v>0</v>
      </c>
      <c r="I129" s="15">
        <f t="shared" si="28"/>
        <v>0</v>
      </c>
      <c r="J129" s="15">
        <f t="shared" si="28"/>
        <v>0</v>
      </c>
      <c r="K129" s="15">
        <f t="shared" si="28"/>
        <v>75683</v>
      </c>
      <c r="L129" s="15">
        <f t="shared" si="28"/>
        <v>-1000</v>
      </c>
      <c r="M129" s="11">
        <f t="shared" si="25"/>
        <v>238961</v>
      </c>
      <c r="N129" s="13">
        <f t="shared" si="26"/>
        <v>-1000</v>
      </c>
      <c r="O129" s="13">
        <f t="shared" si="27"/>
        <v>237961</v>
      </c>
      <c r="P129" s="8"/>
      <c r="Q129" s="8"/>
    </row>
    <row r="130" spans="1:17" x14ac:dyDescent="0.25">
      <c r="A130" s="23"/>
      <c r="B130" s="23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1"/>
      <c r="O130" s="31"/>
    </row>
    <row r="131" spans="1:17" x14ac:dyDescent="0.25">
      <c r="B131" s="23" t="s">
        <v>120</v>
      </c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9"/>
      <c r="O131" s="29"/>
    </row>
    <row r="132" spans="1:17" x14ac:dyDescent="0.25">
      <c r="A132" s="8">
        <v>120</v>
      </c>
      <c r="B132" s="8" t="s">
        <v>5</v>
      </c>
      <c r="C132" s="11">
        <v>0</v>
      </c>
      <c r="D132" s="11">
        <v>15914</v>
      </c>
      <c r="E132" s="11"/>
      <c r="F132" s="11"/>
      <c r="G132" s="11"/>
      <c r="H132" s="11"/>
      <c r="I132" s="8"/>
      <c r="J132" s="11"/>
      <c r="K132" s="11">
        <v>908</v>
      </c>
      <c r="L132" s="11"/>
      <c r="M132" s="11">
        <f t="shared" ref="M132:M137" si="29">K132+I132+D132+C132</f>
        <v>16822</v>
      </c>
      <c r="N132" s="13">
        <f t="shared" ref="N132:N138" si="30">L132+J132</f>
        <v>0</v>
      </c>
      <c r="O132" s="13">
        <f t="shared" ref="O132:O138" si="31">M132+N132</f>
        <v>16822</v>
      </c>
      <c r="P132" s="8">
        <v>11000</v>
      </c>
      <c r="Q132" s="8"/>
    </row>
    <row r="133" spans="1:17" x14ac:dyDescent="0.25">
      <c r="A133" s="8">
        <v>120</v>
      </c>
      <c r="B133" s="8" t="s">
        <v>5</v>
      </c>
      <c r="C133" s="11"/>
      <c r="D133" s="11"/>
      <c r="E133" s="11"/>
      <c r="F133" s="11"/>
      <c r="G133" s="11"/>
      <c r="H133" s="11"/>
      <c r="I133" s="8"/>
      <c r="J133" s="11"/>
      <c r="K133" s="11">
        <v>1000</v>
      </c>
      <c r="L133" s="11"/>
      <c r="M133" s="11">
        <f t="shared" si="29"/>
        <v>1000</v>
      </c>
      <c r="N133" s="13">
        <f t="shared" si="30"/>
        <v>0</v>
      </c>
      <c r="O133" s="13">
        <f t="shared" si="31"/>
        <v>1000</v>
      </c>
      <c r="P133" s="8">
        <v>10100</v>
      </c>
      <c r="Q133" s="8"/>
    </row>
    <row r="134" spans="1:17" x14ac:dyDescent="0.25">
      <c r="A134" s="8">
        <v>126</v>
      </c>
      <c r="B134" s="8" t="s">
        <v>6</v>
      </c>
      <c r="C134" s="11">
        <v>23907</v>
      </c>
      <c r="D134" s="11">
        <v>2618</v>
      </c>
      <c r="E134" s="11"/>
      <c r="F134" s="11"/>
      <c r="G134" s="11"/>
      <c r="H134" s="11"/>
      <c r="I134" s="11"/>
      <c r="J134" s="11"/>
      <c r="K134" s="11">
        <v>6500</v>
      </c>
      <c r="L134" s="11"/>
      <c r="M134" s="11">
        <f t="shared" si="29"/>
        <v>33025</v>
      </c>
      <c r="N134" s="13">
        <f t="shared" si="30"/>
        <v>0</v>
      </c>
      <c r="O134" s="13">
        <f t="shared" si="31"/>
        <v>33025</v>
      </c>
      <c r="P134" s="8">
        <v>11000</v>
      </c>
      <c r="Q134" s="8"/>
    </row>
    <row r="135" spans="1:17" x14ac:dyDescent="0.25">
      <c r="A135" s="8">
        <v>140</v>
      </c>
      <c r="B135" s="8" t="s">
        <v>10</v>
      </c>
      <c r="C135" s="11">
        <v>0</v>
      </c>
      <c r="D135" s="11">
        <v>-1228</v>
      </c>
      <c r="E135" s="11"/>
      <c r="F135" s="11"/>
      <c r="G135" s="11"/>
      <c r="H135" s="11"/>
      <c r="I135" s="11"/>
      <c r="J135" s="11"/>
      <c r="K135" s="11"/>
      <c r="L135" s="11"/>
      <c r="M135" s="11">
        <f t="shared" si="29"/>
        <v>-1228</v>
      </c>
      <c r="N135" s="13">
        <f t="shared" si="30"/>
        <v>0</v>
      </c>
      <c r="O135" s="13">
        <f t="shared" si="31"/>
        <v>-1228</v>
      </c>
      <c r="P135" s="8">
        <v>11000</v>
      </c>
      <c r="Q135" s="8"/>
    </row>
    <row r="136" spans="1:17" x14ac:dyDescent="0.25">
      <c r="A136" s="8">
        <v>150</v>
      </c>
      <c r="B136" s="8" t="s">
        <v>7</v>
      </c>
      <c r="C136" s="11">
        <v>0</v>
      </c>
      <c r="D136" s="11">
        <v>233</v>
      </c>
      <c r="E136" s="11"/>
      <c r="F136" s="11"/>
      <c r="G136" s="11"/>
      <c r="H136" s="11"/>
      <c r="I136" s="8"/>
      <c r="J136" s="11"/>
      <c r="K136" s="11"/>
      <c r="L136" s="11"/>
      <c r="M136" s="11">
        <f t="shared" si="29"/>
        <v>233</v>
      </c>
      <c r="N136" s="13">
        <f t="shared" si="30"/>
        <v>0</v>
      </c>
      <c r="O136" s="13">
        <f t="shared" si="31"/>
        <v>233</v>
      </c>
      <c r="P136" s="8">
        <v>11000</v>
      </c>
      <c r="Q136" s="8"/>
    </row>
    <row r="137" spans="1:17" x14ac:dyDescent="0.25">
      <c r="A137" s="8">
        <v>184</v>
      </c>
      <c r="B137" s="8" t="s">
        <v>29</v>
      </c>
      <c r="C137" s="11">
        <v>-226</v>
      </c>
      <c r="D137" s="11">
        <v>659</v>
      </c>
      <c r="E137" s="11"/>
      <c r="F137" s="11"/>
      <c r="G137" s="11"/>
      <c r="H137" s="11"/>
      <c r="I137" s="8"/>
      <c r="J137" s="11"/>
      <c r="K137" s="11"/>
      <c r="L137" s="11"/>
      <c r="M137" s="11">
        <f t="shared" si="29"/>
        <v>433</v>
      </c>
      <c r="N137" s="13">
        <f t="shared" si="30"/>
        <v>0</v>
      </c>
      <c r="O137" s="13">
        <f t="shared" si="31"/>
        <v>433</v>
      </c>
      <c r="P137" s="8">
        <v>11000</v>
      </c>
      <c r="Q137" s="8"/>
    </row>
    <row r="138" spans="1:17" x14ac:dyDescent="0.25">
      <c r="A138" s="14" t="s">
        <v>4</v>
      </c>
      <c r="B138" s="14" t="s">
        <v>80</v>
      </c>
      <c r="C138" s="15">
        <f>SUM(C132:C137)</f>
        <v>23681</v>
      </c>
      <c r="D138" s="15">
        <f t="shared" ref="D138:L138" si="32">SUM(D132:D137)</f>
        <v>18196</v>
      </c>
      <c r="E138" s="15">
        <f t="shared" si="32"/>
        <v>0</v>
      </c>
      <c r="F138" s="15">
        <f t="shared" si="32"/>
        <v>0</v>
      </c>
      <c r="G138" s="15">
        <f t="shared" si="32"/>
        <v>0</v>
      </c>
      <c r="H138" s="15">
        <f t="shared" si="32"/>
        <v>0</v>
      </c>
      <c r="I138" s="15">
        <f t="shared" si="32"/>
        <v>0</v>
      </c>
      <c r="J138" s="15">
        <f t="shared" si="32"/>
        <v>0</v>
      </c>
      <c r="K138" s="15">
        <f t="shared" si="32"/>
        <v>8408</v>
      </c>
      <c r="L138" s="15">
        <f t="shared" si="32"/>
        <v>0</v>
      </c>
      <c r="M138" s="15">
        <f>K138+I138+C138+D138</f>
        <v>50285</v>
      </c>
      <c r="N138" s="16">
        <f t="shared" si="30"/>
        <v>0</v>
      </c>
      <c r="O138" s="16">
        <f t="shared" si="31"/>
        <v>50285</v>
      </c>
      <c r="P138" s="8"/>
      <c r="Q138" s="8"/>
    </row>
    <row r="140" spans="1:17" x14ac:dyDescent="0.25">
      <c r="B140" s="23" t="s">
        <v>119</v>
      </c>
    </row>
    <row r="141" spans="1:17" x14ac:dyDescent="0.25">
      <c r="A141" s="8">
        <v>122</v>
      </c>
      <c r="B141" s="8" t="s">
        <v>82</v>
      </c>
      <c r="C141" s="11">
        <v>26507</v>
      </c>
      <c r="D141" s="11">
        <v>3392</v>
      </c>
      <c r="E141" s="11"/>
      <c r="F141" s="11"/>
      <c r="G141" s="11"/>
      <c r="H141" s="11"/>
      <c r="I141" s="8"/>
      <c r="J141" s="11"/>
      <c r="K141" s="11"/>
      <c r="L141" s="11"/>
      <c r="M141" s="11">
        <f>K141+I141+D141+C141</f>
        <v>29899</v>
      </c>
      <c r="N141" s="13">
        <f>L141+J141</f>
        <v>0</v>
      </c>
      <c r="O141" s="13">
        <f>M141+N141</f>
        <v>29899</v>
      </c>
      <c r="P141" s="8">
        <v>11000</v>
      </c>
      <c r="Q141" s="8"/>
    </row>
    <row r="142" spans="1:17" x14ac:dyDescent="0.25">
      <c r="A142" s="8">
        <v>125</v>
      </c>
      <c r="B142" s="8" t="s">
        <v>8</v>
      </c>
      <c r="C142" s="11">
        <v>48690</v>
      </c>
      <c r="D142" s="11">
        <v>5834</v>
      </c>
      <c r="E142" s="11"/>
      <c r="F142" s="11"/>
      <c r="G142" s="11"/>
      <c r="H142" s="11"/>
      <c r="I142" s="11"/>
      <c r="J142" s="11"/>
      <c r="K142" s="11"/>
      <c r="L142" s="11"/>
      <c r="M142" s="11">
        <f>K142+I142+D142+C142</f>
        <v>54524</v>
      </c>
      <c r="N142" s="13">
        <f>L142+J142</f>
        <v>0</v>
      </c>
      <c r="O142" s="13">
        <f>M142+N142</f>
        <v>54524</v>
      </c>
      <c r="P142" s="8">
        <v>11000</v>
      </c>
      <c r="Q142" s="8"/>
    </row>
    <row r="143" spans="1:17" x14ac:dyDescent="0.25">
      <c r="A143" s="8">
        <v>130</v>
      </c>
      <c r="B143" s="8" t="s">
        <v>9</v>
      </c>
      <c r="C143" s="11">
        <v>0</v>
      </c>
      <c r="D143" s="11">
        <v>14233</v>
      </c>
      <c r="E143" s="11"/>
      <c r="F143" s="11"/>
      <c r="G143" s="11"/>
      <c r="H143" s="11"/>
      <c r="I143" s="11"/>
      <c r="J143" s="11"/>
      <c r="K143" s="11"/>
      <c r="L143" s="11"/>
      <c r="M143" s="11">
        <f>K143+I143+D143+C143</f>
        <v>14233</v>
      </c>
      <c r="N143" s="13">
        <f>L143+J143</f>
        <v>0</v>
      </c>
      <c r="O143" s="13">
        <f>M143+N143</f>
        <v>14233</v>
      </c>
      <c r="P143" s="8">
        <v>11000</v>
      </c>
      <c r="Q143" s="8"/>
    </row>
    <row r="144" spans="1:17" x14ac:dyDescent="0.25">
      <c r="A144" s="14" t="s">
        <v>4</v>
      </c>
      <c r="B144" s="14" t="s">
        <v>91</v>
      </c>
      <c r="C144" s="15">
        <f t="shared" ref="C144:L144" si="33">SUM(C141:C143)</f>
        <v>75197</v>
      </c>
      <c r="D144" s="15">
        <f t="shared" si="33"/>
        <v>23459</v>
      </c>
      <c r="E144" s="15">
        <f t="shared" si="33"/>
        <v>0</v>
      </c>
      <c r="F144" s="15">
        <f t="shared" si="33"/>
        <v>0</v>
      </c>
      <c r="G144" s="15">
        <f t="shared" si="33"/>
        <v>0</v>
      </c>
      <c r="H144" s="15">
        <f t="shared" si="33"/>
        <v>0</v>
      </c>
      <c r="I144" s="15">
        <f t="shared" si="33"/>
        <v>0</v>
      </c>
      <c r="J144" s="15">
        <f t="shared" si="33"/>
        <v>0</v>
      </c>
      <c r="K144" s="15">
        <f t="shared" si="33"/>
        <v>0</v>
      </c>
      <c r="L144" s="15">
        <f t="shared" si="33"/>
        <v>0</v>
      </c>
      <c r="M144" s="15">
        <f>K144+I144+C144+D144</f>
        <v>98656</v>
      </c>
      <c r="N144" s="16">
        <f>L144+J144</f>
        <v>0</v>
      </c>
      <c r="O144" s="16">
        <f>M144+N144</f>
        <v>98656</v>
      </c>
      <c r="P144" s="8"/>
      <c r="Q144" s="8"/>
    </row>
    <row r="145" spans="1:17" x14ac:dyDescent="0.25">
      <c r="A145" s="23"/>
      <c r="B145" s="23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1"/>
      <c r="O145" s="31"/>
    </row>
    <row r="146" spans="1:17" x14ac:dyDescent="0.25">
      <c r="B146" s="23" t="s">
        <v>118</v>
      </c>
    </row>
    <row r="147" spans="1:17" x14ac:dyDescent="0.25">
      <c r="A147" s="8">
        <v>100</v>
      </c>
      <c r="B147" s="8" t="s">
        <v>74</v>
      </c>
      <c r="C147" s="11">
        <v>4722</v>
      </c>
      <c r="D147" s="11">
        <v>5717</v>
      </c>
      <c r="E147" s="11"/>
      <c r="F147" s="11"/>
      <c r="G147" s="11"/>
      <c r="H147" s="11"/>
      <c r="I147" s="8"/>
      <c r="J147" s="11"/>
      <c r="K147" s="11"/>
      <c r="L147" s="11"/>
      <c r="M147" s="11">
        <f>K147+I147+D147+C147</f>
        <v>10439</v>
      </c>
      <c r="N147" s="13">
        <f t="shared" ref="N147:N152" si="34">L147+J147</f>
        <v>0</v>
      </c>
      <c r="O147" s="13">
        <f t="shared" ref="O147:O152" si="35">M147+N147</f>
        <v>10439</v>
      </c>
      <c r="P147" s="8">
        <v>11000</v>
      </c>
      <c r="Q147" s="8"/>
    </row>
    <row r="148" spans="1:17" x14ac:dyDescent="0.25">
      <c r="A148" s="8">
        <v>101</v>
      </c>
      <c r="B148" s="8" t="s">
        <v>67</v>
      </c>
      <c r="C148" s="11">
        <v>0</v>
      </c>
      <c r="D148" s="11">
        <v>632</v>
      </c>
      <c r="E148" s="11"/>
      <c r="F148" s="11"/>
      <c r="G148" s="11"/>
      <c r="H148" s="11"/>
      <c r="I148" s="8"/>
      <c r="J148" s="11"/>
      <c r="K148" s="11"/>
      <c r="L148" s="11"/>
      <c r="M148" s="11">
        <f>K148+I148+D148+C148</f>
        <v>632</v>
      </c>
      <c r="N148" s="13">
        <f t="shared" si="34"/>
        <v>0</v>
      </c>
      <c r="O148" s="13">
        <f t="shared" si="35"/>
        <v>632</v>
      </c>
      <c r="P148" s="8">
        <v>11000</v>
      </c>
      <c r="Q148" s="8"/>
    </row>
    <row r="149" spans="1:17" x14ac:dyDescent="0.25">
      <c r="A149" s="8">
        <v>109</v>
      </c>
      <c r="B149" s="8" t="s">
        <v>68</v>
      </c>
      <c r="C149" s="11">
        <v>0</v>
      </c>
      <c r="D149" s="11">
        <v>201</v>
      </c>
      <c r="E149" s="11"/>
      <c r="F149" s="11"/>
      <c r="G149" s="11"/>
      <c r="H149" s="11"/>
      <c r="I149" s="8"/>
      <c r="J149" s="11"/>
      <c r="K149" s="11"/>
      <c r="L149" s="11"/>
      <c r="M149" s="11">
        <f>K149+I149+D149+C149</f>
        <v>201</v>
      </c>
      <c r="N149" s="13">
        <f t="shared" si="34"/>
        <v>0</v>
      </c>
      <c r="O149" s="13">
        <f t="shared" si="35"/>
        <v>201</v>
      </c>
      <c r="P149" s="8">
        <v>11000</v>
      </c>
      <c r="Q149" s="8"/>
    </row>
    <row r="150" spans="1:17" x14ac:dyDescent="0.25">
      <c r="A150" s="8">
        <v>110</v>
      </c>
      <c r="B150" s="8" t="s">
        <v>3</v>
      </c>
      <c r="C150" s="11">
        <v>0</v>
      </c>
      <c r="D150" s="11">
        <v>2370</v>
      </c>
      <c r="E150" s="11"/>
      <c r="F150" s="11"/>
      <c r="G150" s="11"/>
      <c r="H150" s="11"/>
      <c r="I150" s="11"/>
      <c r="J150" s="11"/>
      <c r="K150" s="11"/>
      <c r="L150" s="11"/>
      <c r="M150" s="11">
        <f>K150+I150+D150+C150</f>
        <v>2370</v>
      </c>
      <c r="N150" s="13">
        <f t="shared" si="34"/>
        <v>0</v>
      </c>
      <c r="O150" s="13">
        <f t="shared" si="35"/>
        <v>2370</v>
      </c>
      <c r="P150" s="8">
        <v>11000</v>
      </c>
      <c r="Q150" s="8"/>
    </row>
    <row r="151" spans="1:17" x14ac:dyDescent="0.25">
      <c r="A151" s="8">
        <v>111</v>
      </c>
      <c r="B151" s="8" t="s">
        <v>75</v>
      </c>
      <c r="C151" s="11">
        <v>0</v>
      </c>
      <c r="D151" s="11">
        <v>-575</v>
      </c>
      <c r="E151" s="11"/>
      <c r="F151" s="11"/>
      <c r="G151" s="11"/>
      <c r="H151" s="11"/>
      <c r="I151" s="11"/>
      <c r="J151" s="11"/>
      <c r="K151" s="11"/>
      <c r="L151" s="11"/>
      <c r="M151" s="11">
        <f>K151+I151+D151+C151</f>
        <v>-575</v>
      </c>
      <c r="N151" s="13">
        <f t="shared" si="34"/>
        <v>0</v>
      </c>
      <c r="O151" s="13">
        <f t="shared" si="35"/>
        <v>-575</v>
      </c>
      <c r="P151" s="8">
        <v>11000</v>
      </c>
      <c r="Q151" s="8"/>
    </row>
    <row r="152" spans="1:17" x14ac:dyDescent="0.25">
      <c r="A152" s="14" t="s">
        <v>4</v>
      </c>
      <c r="B152" s="14" t="s">
        <v>65</v>
      </c>
      <c r="C152" s="15">
        <f>SUM(C147:C151)</f>
        <v>4722</v>
      </c>
      <c r="D152" s="15">
        <f>SUM(D147:D151)</f>
        <v>8345</v>
      </c>
      <c r="E152" s="15">
        <f>SUM(E147:E151)</f>
        <v>0</v>
      </c>
      <c r="F152" s="15">
        <f>SUM(F147:F151)</f>
        <v>0</v>
      </c>
      <c r="G152" s="15">
        <f>C152+E152</f>
        <v>4722</v>
      </c>
      <c r="H152" s="15">
        <f>D152+F152</f>
        <v>8345</v>
      </c>
      <c r="I152" s="15">
        <f>SUM(I147:I151)</f>
        <v>0</v>
      </c>
      <c r="J152" s="15">
        <f>SUM(J147:J151)</f>
        <v>0</v>
      </c>
      <c r="K152" s="15">
        <f>SUM(K147:K151)</f>
        <v>0</v>
      </c>
      <c r="L152" s="15">
        <f>SUM(L147:L151)</f>
        <v>0</v>
      </c>
      <c r="M152" s="15">
        <f>K152+I152+C152+D152</f>
        <v>13067</v>
      </c>
      <c r="N152" s="16">
        <f t="shared" si="34"/>
        <v>0</v>
      </c>
      <c r="O152" s="16">
        <f t="shared" si="35"/>
        <v>13067</v>
      </c>
      <c r="P152" s="8"/>
      <c r="Q152" s="8"/>
    </row>
    <row r="153" spans="1:17" ht="3" customHeight="1" x14ac:dyDescent="0.25"/>
    <row r="154" spans="1:17" x14ac:dyDescent="0.25">
      <c r="B154" s="23" t="s">
        <v>107</v>
      </c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9"/>
      <c r="O154" s="29"/>
    </row>
    <row r="155" spans="1:17" x14ac:dyDescent="0.25">
      <c r="A155" s="8">
        <v>192</v>
      </c>
      <c r="B155" s="8" t="s">
        <v>108</v>
      </c>
      <c r="C155" s="11">
        <v>95000</v>
      </c>
      <c r="D155" s="11">
        <v>0</v>
      </c>
      <c r="E155" s="11"/>
      <c r="F155" s="11"/>
      <c r="G155" s="11"/>
      <c r="H155" s="11"/>
      <c r="I155" s="11"/>
      <c r="J155" s="11"/>
      <c r="K155" s="11">
        <f>-40000+80000+4000+300+15000+5000</f>
        <v>64300</v>
      </c>
      <c r="L155" s="11"/>
      <c r="M155" s="11">
        <f t="shared" ref="M155:M172" si="36">K155+I155+D155+C155</f>
        <v>159300</v>
      </c>
      <c r="N155" s="13">
        <f t="shared" ref="N155:N173" si="37">L155+J155</f>
        <v>0</v>
      </c>
      <c r="O155" s="13">
        <f t="shared" ref="O155:O173" si="38">M155+N155</f>
        <v>159300</v>
      </c>
      <c r="P155" s="8">
        <v>11000</v>
      </c>
      <c r="Q155" s="8"/>
    </row>
    <row r="156" spans="1:17" x14ac:dyDescent="0.25">
      <c r="A156" s="8">
        <v>192</v>
      </c>
      <c r="B156" s="8" t="s">
        <v>108</v>
      </c>
      <c r="C156" s="11"/>
      <c r="D156" s="11"/>
      <c r="E156" s="11"/>
      <c r="F156" s="11"/>
      <c r="G156" s="11"/>
      <c r="H156" s="11"/>
      <c r="I156" s="11"/>
      <c r="J156" s="11"/>
      <c r="K156" s="11">
        <f>20000</f>
        <v>20000</v>
      </c>
      <c r="L156" s="11"/>
      <c r="M156" s="11">
        <f t="shared" si="36"/>
        <v>20000</v>
      </c>
      <c r="N156" s="13">
        <f t="shared" si="37"/>
        <v>0</v>
      </c>
      <c r="O156" s="13">
        <f t="shared" si="38"/>
        <v>20000</v>
      </c>
      <c r="P156" s="8">
        <v>14000</v>
      </c>
      <c r="Q156" s="8"/>
    </row>
    <row r="157" spans="1:17" x14ac:dyDescent="0.25">
      <c r="A157" s="8">
        <v>810</v>
      </c>
      <c r="B157" s="8" t="s">
        <v>135</v>
      </c>
      <c r="C157" s="11"/>
      <c r="D157" s="11"/>
      <c r="E157" s="11"/>
      <c r="F157" s="11"/>
      <c r="G157" s="11"/>
      <c r="H157" s="11"/>
      <c r="I157" s="11"/>
      <c r="J157" s="11"/>
      <c r="K157" s="11"/>
      <c r="L157" s="11">
        <v>-750000</v>
      </c>
      <c r="M157" s="11">
        <f t="shared" si="36"/>
        <v>0</v>
      </c>
      <c r="N157" s="13">
        <f t="shared" si="37"/>
        <v>-750000</v>
      </c>
      <c r="O157" s="13">
        <f t="shared" si="38"/>
        <v>-750000</v>
      </c>
      <c r="P157" s="8"/>
      <c r="Q157" s="8">
        <v>18740</v>
      </c>
    </row>
    <row r="158" spans="1:17" x14ac:dyDescent="0.25">
      <c r="A158" s="8">
        <v>840</v>
      </c>
      <c r="B158" s="8" t="s">
        <v>182</v>
      </c>
      <c r="C158" s="11"/>
      <c r="D158" s="11"/>
      <c r="E158" s="11"/>
      <c r="F158" s="11"/>
      <c r="G158" s="11"/>
      <c r="H158" s="11"/>
      <c r="I158" s="11"/>
      <c r="J158" s="11"/>
      <c r="K158" s="11"/>
      <c r="L158" s="11">
        <v>-24000</v>
      </c>
      <c r="M158" s="11">
        <f t="shared" si="36"/>
        <v>0</v>
      </c>
      <c r="N158" s="13">
        <f t="shared" si="37"/>
        <v>-24000</v>
      </c>
      <c r="O158" s="13">
        <f t="shared" si="38"/>
        <v>-24000</v>
      </c>
      <c r="P158" s="8"/>
      <c r="Q158" s="8">
        <v>18000</v>
      </c>
    </row>
    <row r="159" spans="1:17" x14ac:dyDescent="0.25">
      <c r="A159" s="8">
        <v>898</v>
      </c>
      <c r="B159" s="8" t="s">
        <v>136</v>
      </c>
      <c r="C159" s="11"/>
      <c r="D159" s="11"/>
      <c r="E159" s="11"/>
      <c r="F159" s="11"/>
      <c r="G159" s="11"/>
      <c r="H159" s="11"/>
      <c r="I159" s="11"/>
      <c r="J159" s="11"/>
      <c r="K159" s="11"/>
      <c r="L159" s="11">
        <v>2500</v>
      </c>
      <c r="M159" s="11">
        <f t="shared" si="36"/>
        <v>0</v>
      </c>
      <c r="N159" s="13">
        <f t="shared" si="37"/>
        <v>2500</v>
      </c>
      <c r="O159" s="13">
        <f t="shared" si="38"/>
        <v>2500</v>
      </c>
      <c r="P159" s="8"/>
      <c r="Q159" s="8">
        <v>18810</v>
      </c>
    </row>
    <row r="160" spans="1:17" x14ac:dyDescent="0.25">
      <c r="A160" s="8">
        <v>900</v>
      </c>
      <c r="B160" s="8" t="s">
        <v>137</v>
      </c>
      <c r="C160" s="11"/>
      <c r="D160" s="11"/>
      <c r="E160" s="11"/>
      <c r="F160" s="11"/>
      <c r="G160" s="11"/>
      <c r="H160" s="11"/>
      <c r="I160" s="11"/>
      <c r="J160" s="11"/>
      <c r="K160" s="11">
        <v>-26000</v>
      </c>
      <c r="L160" s="11">
        <v>-11000</v>
      </c>
      <c r="M160" s="11">
        <f t="shared" si="36"/>
        <v>-26000</v>
      </c>
      <c r="N160" s="13">
        <f t="shared" si="37"/>
        <v>-11000</v>
      </c>
      <c r="O160" s="13">
        <f t="shared" si="38"/>
        <v>-37000</v>
      </c>
      <c r="P160" s="8">
        <v>15000</v>
      </c>
      <c r="Q160" s="8">
        <v>19000</v>
      </c>
    </row>
    <row r="161" spans="1:17" x14ac:dyDescent="0.25">
      <c r="A161" s="8">
        <v>910</v>
      </c>
      <c r="B161" s="8" t="s">
        <v>92</v>
      </c>
      <c r="C161" s="11"/>
      <c r="D161" s="11"/>
      <c r="E161" s="11"/>
      <c r="F161" s="11"/>
      <c r="G161" s="11"/>
      <c r="H161" s="11"/>
      <c r="I161" s="11"/>
      <c r="J161" s="11"/>
      <c r="K161" s="11">
        <v>27000</v>
      </c>
      <c r="L161" s="11"/>
      <c r="M161" s="11">
        <f t="shared" si="36"/>
        <v>27000</v>
      </c>
      <c r="N161" s="13">
        <f t="shared" si="37"/>
        <v>0</v>
      </c>
      <c r="O161" s="13">
        <f t="shared" si="38"/>
        <v>27000</v>
      </c>
      <c r="P161" s="8">
        <v>15100</v>
      </c>
      <c r="Q161" s="8"/>
    </row>
    <row r="162" spans="1:17" x14ac:dyDescent="0.25">
      <c r="A162" s="8">
        <v>910</v>
      </c>
      <c r="B162" s="8" t="s">
        <v>92</v>
      </c>
      <c r="C162" s="11"/>
      <c r="D162" s="11"/>
      <c r="E162" s="11"/>
      <c r="F162" s="11"/>
      <c r="G162" s="11"/>
      <c r="H162" s="11"/>
      <c r="I162" s="11"/>
      <c r="J162" s="11"/>
      <c r="K162" s="11">
        <v>250000</v>
      </c>
      <c r="L162" s="11"/>
      <c r="M162" s="11">
        <f t="shared" si="36"/>
        <v>250000</v>
      </c>
      <c r="N162" s="13">
        <f t="shared" si="37"/>
        <v>0</v>
      </c>
      <c r="O162" s="13">
        <f t="shared" si="38"/>
        <v>250000</v>
      </c>
      <c r="P162" s="8">
        <v>15150</v>
      </c>
      <c r="Q162" s="8"/>
    </row>
    <row r="163" spans="1:17" x14ac:dyDescent="0.25">
      <c r="A163" s="8">
        <v>930</v>
      </c>
      <c r="B163" s="8" t="s">
        <v>105</v>
      </c>
      <c r="C163" s="11"/>
      <c r="D163" s="11"/>
      <c r="E163" s="11"/>
      <c r="F163" s="11"/>
      <c r="G163" s="11"/>
      <c r="H163" s="11"/>
      <c r="I163" s="11"/>
      <c r="J163" s="11"/>
      <c r="K163" s="11"/>
      <c r="L163" s="11">
        <v>-324270</v>
      </c>
      <c r="M163" s="11">
        <f t="shared" si="36"/>
        <v>0</v>
      </c>
      <c r="N163" s="13">
        <f t="shared" si="37"/>
        <v>-324270</v>
      </c>
      <c r="O163" s="13">
        <f t="shared" si="38"/>
        <v>-324270</v>
      </c>
      <c r="P163" s="8"/>
      <c r="Q163" s="8">
        <v>19300</v>
      </c>
    </row>
    <row r="164" spans="1:17" x14ac:dyDescent="0.25">
      <c r="A164" s="8">
        <v>940</v>
      </c>
      <c r="B164" s="8" t="s">
        <v>97</v>
      </c>
      <c r="C164" s="11"/>
      <c r="D164" s="11"/>
      <c r="E164" s="11"/>
      <c r="F164" s="11"/>
      <c r="G164" s="11">
        <f>C164+E164</f>
        <v>0</v>
      </c>
      <c r="H164" s="11">
        <f>D164+F164</f>
        <v>0</v>
      </c>
      <c r="I164" s="11"/>
      <c r="J164" s="11"/>
      <c r="K164" s="11"/>
      <c r="L164" s="11">
        <v>-690335</v>
      </c>
      <c r="M164" s="11">
        <f t="shared" si="36"/>
        <v>0</v>
      </c>
      <c r="N164" s="13">
        <f t="shared" si="37"/>
        <v>-690335</v>
      </c>
      <c r="O164" s="13">
        <f t="shared" si="38"/>
        <v>-690335</v>
      </c>
      <c r="P164" s="8"/>
      <c r="Q164" s="8">
        <v>19401</v>
      </c>
    </row>
    <row r="165" spans="1:17" x14ac:dyDescent="0.25">
      <c r="A165" s="8">
        <v>940</v>
      </c>
      <c r="B165" s="8" t="s">
        <v>98</v>
      </c>
      <c r="C165" s="11"/>
      <c r="D165" s="11"/>
      <c r="E165" s="11"/>
      <c r="F165" s="11"/>
      <c r="G165" s="11"/>
      <c r="H165" s="11"/>
      <c r="I165" s="11"/>
      <c r="J165" s="11"/>
      <c r="K165" s="11"/>
      <c r="L165" s="11">
        <v>-756482</v>
      </c>
      <c r="M165" s="11">
        <f t="shared" si="36"/>
        <v>0</v>
      </c>
      <c r="N165" s="13">
        <f t="shared" si="37"/>
        <v>-756482</v>
      </c>
      <c r="O165" s="13">
        <f t="shared" si="38"/>
        <v>-756482</v>
      </c>
      <c r="P165" s="8"/>
      <c r="Q165" s="8">
        <v>19418</v>
      </c>
    </row>
    <row r="166" spans="1:17" x14ac:dyDescent="0.25">
      <c r="A166" s="8">
        <v>940</v>
      </c>
      <c r="B166" s="8" t="s">
        <v>138</v>
      </c>
      <c r="C166" s="11"/>
      <c r="D166" s="11"/>
      <c r="E166" s="11"/>
      <c r="F166" s="11"/>
      <c r="G166" s="11"/>
      <c r="H166" s="11"/>
      <c r="I166" s="11"/>
      <c r="J166" s="11"/>
      <c r="K166" s="11">
        <f>100000-25000</f>
        <v>75000</v>
      </c>
      <c r="L166" s="11"/>
      <c r="M166" s="11">
        <f t="shared" si="36"/>
        <v>75000</v>
      </c>
      <c r="N166" s="13">
        <f t="shared" si="37"/>
        <v>0</v>
      </c>
      <c r="O166" s="13">
        <f t="shared" si="38"/>
        <v>75000</v>
      </c>
      <c r="P166" s="8">
        <v>15424</v>
      </c>
      <c r="Q166" s="8"/>
    </row>
    <row r="167" spans="1:17" x14ac:dyDescent="0.25">
      <c r="A167" s="8">
        <v>940</v>
      </c>
      <c r="B167" s="8" t="s">
        <v>181</v>
      </c>
      <c r="C167" s="11"/>
      <c r="D167" s="11"/>
      <c r="E167" s="11"/>
      <c r="F167" s="11"/>
      <c r="G167" s="11"/>
      <c r="H167" s="11"/>
      <c r="I167" s="11"/>
      <c r="J167" s="11"/>
      <c r="K167" s="11">
        <v>75000</v>
      </c>
      <c r="L167" s="11"/>
      <c r="M167" s="11">
        <f t="shared" si="36"/>
        <v>75000</v>
      </c>
      <c r="N167" s="13">
        <f t="shared" si="37"/>
        <v>0</v>
      </c>
      <c r="O167" s="13">
        <f t="shared" si="38"/>
        <v>75000</v>
      </c>
      <c r="P167" s="8">
        <v>15428</v>
      </c>
      <c r="Q167" s="8"/>
    </row>
    <row r="168" spans="1:17" x14ac:dyDescent="0.25">
      <c r="A168" s="8">
        <v>950</v>
      </c>
      <c r="B168" s="8" t="s">
        <v>139</v>
      </c>
      <c r="C168" s="11"/>
      <c r="D168" s="11"/>
      <c r="E168" s="11"/>
      <c r="F168" s="11"/>
      <c r="G168" s="11"/>
      <c r="H168" s="11"/>
      <c r="I168" s="11"/>
      <c r="J168" s="11"/>
      <c r="K168" s="11">
        <v>143789</v>
      </c>
      <c r="L168" s="11"/>
      <c r="M168" s="11">
        <f t="shared" si="36"/>
        <v>143789</v>
      </c>
      <c r="N168" s="13">
        <f t="shared" si="37"/>
        <v>0</v>
      </c>
      <c r="O168" s="13">
        <f t="shared" si="38"/>
        <v>143789</v>
      </c>
      <c r="P168" s="8">
        <v>15520</v>
      </c>
      <c r="Q168" s="8"/>
    </row>
    <row r="169" spans="1:17" x14ac:dyDescent="0.25">
      <c r="A169" s="8">
        <v>950</v>
      </c>
      <c r="B169" s="8" t="s">
        <v>140</v>
      </c>
      <c r="C169" s="11"/>
      <c r="D169" s="11"/>
      <c r="E169" s="11"/>
      <c r="F169" s="11"/>
      <c r="G169" s="11"/>
      <c r="H169" s="11"/>
      <c r="I169" s="11"/>
      <c r="J169" s="11"/>
      <c r="K169" s="11"/>
      <c r="L169" s="11">
        <v>-34000</v>
      </c>
      <c r="M169" s="11">
        <f t="shared" si="36"/>
        <v>0</v>
      </c>
      <c r="N169" s="13">
        <f t="shared" si="37"/>
        <v>-34000</v>
      </c>
      <c r="O169" s="13">
        <f t="shared" si="38"/>
        <v>-34000</v>
      </c>
      <c r="P169" s="8"/>
      <c r="Q169" s="8">
        <v>19517</v>
      </c>
    </row>
    <row r="170" spans="1:17" x14ac:dyDescent="0.25">
      <c r="A170" s="8">
        <v>950</v>
      </c>
      <c r="B170" s="8" t="s">
        <v>141</v>
      </c>
      <c r="C170" s="11"/>
      <c r="D170" s="11"/>
      <c r="E170" s="11"/>
      <c r="F170" s="11"/>
      <c r="G170" s="11"/>
      <c r="H170" s="11"/>
      <c r="I170" s="11"/>
      <c r="J170" s="11"/>
      <c r="K170" s="11"/>
      <c r="L170" s="11">
        <v>34000</v>
      </c>
      <c r="M170" s="11">
        <f t="shared" si="36"/>
        <v>0</v>
      </c>
      <c r="N170" s="13">
        <f t="shared" si="37"/>
        <v>34000</v>
      </c>
      <c r="O170" s="13">
        <f t="shared" si="38"/>
        <v>34000</v>
      </c>
      <c r="P170" s="8"/>
      <c r="Q170" s="8">
        <v>19511</v>
      </c>
    </row>
    <row r="171" spans="1:17" x14ac:dyDescent="0.25">
      <c r="A171" s="8">
        <v>950</v>
      </c>
      <c r="B171" s="8" t="s">
        <v>99</v>
      </c>
      <c r="C171" s="11"/>
      <c r="D171" s="11"/>
      <c r="E171" s="11"/>
      <c r="F171" s="11"/>
      <c r="G171" s="11">
        <f>C171+E171</f>
        <v>0</v>
      </c>
      <c r="H171" s="11">
        <f>D171+F171</f>
        <v>0</v>
      </c>
      <c r="I171" s="11"/>
      <c r="J171" s="11"/>
      <c r="K171" s="11"/>
      <c r="L171" s="11">
        <v>-462214</v>
      </c>
      <c r="M171" s="11">
        <f t="shared" si="36"/>
        <v>0</v>
      </c>
      <c r="N171" s="13">
        <f t="shared" si="37"/>
        <v>-462214</v>
      </c>
      <c r="O171" s="13">
        <f t="shared" si="38"/>
        <v>-462214</v>
      </c>
      <c r="P171" s="8"/>
      <c r="Q171" s="8">
        <v>19506</v>
      </c>
    </row>
    <row r="172" spans="1:17" x14ac:dyDescent="0.25">
      <c r="A172" s="8">
        <v>980</v>
      </c>
      <c r="B172" s="8" t="s">
        <v>84</v>
      </c>
      <c r="C172" s="11"/>
      <c r="D172" s="11"/>
      <c r="E172" s="11"/>
      <c r="F172" s="11"/>
      <c r="G172" s="11">
        <f>C172+E172</f>
        <v>0</v>
      </c>
      <c r="H172" s="11">
        <f>D172+F172</f>
        <v>0</v>
      </c>
      <c r="I172" s="11"/>
      <c r="J172" s="11"/>
      <c r="K172" s="11">
        <f>361083-6500-64300</f>
        <v>290283</v>
      </c>
      <c r="L172" s="11"/>
      <c r="M172" s="11">
        <f t="shared" si="36"/>
        <v>290283</v>
      </c>
      <c r="N172" s="13">
        <f t="shared" si="37"/>
        <v>0</v>
      </c>
      <c r="O172" s="13">
        <f t="shared" si="38"/>
        <v>290283</v>
      </c>
      <c r="P172" s="8">
        <v>15700</v>
      </c>
      <c r="Q172" s="8"/>
    </row>
    <row r="173" spans="1:17" x14ac:dyDescent="0.25">
      <c r="A173" s="14" t="s">
        <v>46</v>
      </c>
      <c r="B173" s="14" t="s">
        <v>107</v>
      </c>
      <c r="C173" s="15">
        <f t="shared" ref="C173:L173" si="39">SUM(C155:C172)</f>
        <v>95000</v>
      </c>
      <c r="D173" s="15">
        <f t="shared" si="39"/>
        <v>0</v>
      </c>
      <c r="E173" s="15">
        <f t="shared" si="39"/>
        <v>0</v>
      </c>
      <c r="F173" s="15">
        <f t="shared" si="39"/>
        <v>0</v>
      </c>
      <c r="G173" s="15">
        <f t="shared" si="39"/>
        <v>0</v>
      </c>
      <c r="H173" s="15">
        <f t="shared" si="39"/>
        <v>0</v>
      </c>
      <c r="I173" s="15">
        <f t="shared" si="39"/>
        <v>0</v>
      </c>
      <c r="J173" s="15">
        <f t="shared" si="39"/>
        <v>0</v>
      </c>
      <c r="K173" s="15">
        <f t="shared" si="39"/>
        <v>919372</v>
      </c>
      <c r="L173" s="15">
        <f t="shared" si="39"/>
        <v>-3015801</v>
      </c>
      <c r="M173" s="15">
        <f>K173+I173+C173+D173</f>
        <v>1014372</v>
      </c>
      <c r="N173" s="16">
        <f t="shared" si="37"/>
        <v>-3015801</v>
      </c>
      <c r="O173" s="16">
        <f t="shared" si="38"/>
        <v>-2001429</v>
      </c>
      <c r="P173" s="8"/>
      <c r="Q173" s="8"/>
    </row>
    <row r="174" spans="1:17" hidden="1" x14ac:dyDescent="0.25">
      <c r="A174" s="14"/>
      <c r="B174" s="14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3"/>
      <c r="O174" s="13"/>
      <c r="P174" s="8"/>
      <c r="Q174" s="8"/>
    </row>
    <row r="175" spans="1:17" x14ac:dyDescent="0.25">
      <c r="A175" s="14"/>
      <c r="B175" s="14" t="s">
        <v>48</v>
      </c>
      <c r="C175" s="15">
        <f t="shared" ref="C175:O175" si="40">+C49+C68+C82+C90+C105+C115+C129+C138+C144+C152+C173</f>
        <v>1218696</v>
      </c>
      <c r="D175" s="15">
        <f t="shared" si="40"/>
        <v>690335</v>
      </c>
      <c r="E175" s="15" t="e">
        <f t="shared" si="40"/>
        <v>#REF!</v>
      </c>
      <c r="F175" s="15" t="e">
        <f t="shared" si="40"/>
        <v>#REF!</v>
      </c>
      <c r="G175" s="15" t="e">
        <f t="shared" si="40"/>
        <v>#REF!</v>
      </c>
      <c r="H175" s="15" t="e">
        <f t="shared" si="40"/>
        <v>#REF!</v>
      </c>
      <c r="I175" s="15">
        <f t="shared" si="40"/>
        <v>77491</v>
      </c>
      <c r="J175" s="15">
        <f t="shared" si="40"/>
        <v>0</v>
      </c>
      <c r="K175" s="15">
        <f t="shared" si="40"/>
        <v>1196268</v>
      </c>
      <c r="L175" s="15">
        <f t="shared" si="40"/>
        <v>-3182790</v>
      </c>
      <c r="M175" s="15">
        <f t="shared" si="40"/>
        <v>3182790</v>
      </c>
      <c r="N175" s="15">
        <f t="shared" si="40"/>
        <v>-3182790</v>
      </c>
      <c r="O175" s="15">
        <f t="shared" si="40"/>
        <v>0</v>
      </c>
      <c r="P175" s="8"/>
      <c r="Q175" s="8"/>
    </row>
    <row r="176" spans="1:17" x14ac:dyDescent="0.25">
      <c r="A176" s="23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</row>
    <row r="177" spans="1:20" x14ac:dyDescent="0.25">
      <c r="B177" s="23" t="s">
        <v>66</v>
      </c>
      <c r="C177" s="28"/>
      <c r="D177" s="28"/>
      <c r="E177" s="28"/>
      <c r="F177" s="28"/>
      <c r="G177" s="28"/>
      <c r="K177" s="28"/>
      <c r="L177" s="28"/>
      <c r="M177" s="28"/>
    </row>
    <row r="178" spans="1:20" x14ac:dyDescent="0.25">
      <c r="A178" s="19" t="s">
        <v>166</v>
      </c>
      <c r="B178" s="8" t="s">
        <v>31</v>
      </c>
      <c r="C178" s="11"/>
      <c r="D178" s="11"/>
      <c r="E178" s="11"/>
      <c r="F178" s="11"/>
      <c r="G178" s="11"/>
      <c r="H178" s="8"/>
      <c r="I178" s="8"/>
      <c r="J178" s="8"/>
      <c r="K178" s="11">
        <v>9028</v>
      </c>
      <c r="L178" s="11">
        <v>-9028</v>
      </c>
      <c r="M178" s="13">
        <f t="shared" ref="M178:M190" si="41">K178+I178+D178+C178</f>
        <v>9028</v>
      </c>
      <c r="N178" s="13">
        <f t="shared" ref="N178:N190" si="42">L178</f>
        <v>-9028</v>
      </c>
      <c r="O178" s="13">
        <f t="shared" ref="O178:O190" si="43">M178+N178</f>
        <v>0</v>
      </c>
      <c r="P178" s="10" t="s">
        <v>160</v>
      </c>
      <c r="Q178" s="10" t="s">
        <v>159</v>
      </c>
    </row>
    <row r="179" spans="1:20" x14ac:dyDescent="0.25">
      <c r="A179" s="20">
        <v>425</v>
      </c>
      <c r="B179" s="8" t="s">
        <v>143</v>
      </c>
      <c r="C179" s="11"/>
      <c r="D179" s="11"/>
      <c r="E179" s="11"/>
      <c r="F179" s="11"/>
      <c r="G179" s="11"/>
      <c r="H179" s="8"/>
      <c r="I179" s="8"/>
      <c r="J179" s="8"/>
      <c r="K179" s="11">
        <f>300000-50000</f>
        <v>250000</v>
      </c>
      <c r="L179" s="11"/>
      <c r="M179" s="13">
        <f t="shared" si="41"/>
        <v>250000</v>
      </c>
      <c r="N179" s="13">
        <f t="shared" si="42"/>
        <v>0</v>
      </c>
      <c r="O179" s="13">
        <f t="shared" si="43"/>
        <v>250000</v>
      </c>
      <c r="P179" s="10" t="s">
        <v>160</v>
      </c>
      <c r="Q179" s="8"/>
    </row>
    <row r="180" spans="1:20" x14ac:dyDescent="0.25">
      <c r="A180" s="20">
        <v>504</v>
      </c>
      <c r="B180" s="8" t="s">
        <v>142</v>
      </c>
      <c r="C180" s="11"/>
      <c r="D180" s="11"/>
      <c r="E180" s="11"/>
      <c r="F180" s="11"/>
      <c r="G180" s="11"/>
      <c r="H180" s="8"/>
      <c r="I180" s="8"/>
      <c r="J180" s="8"/>
      <c r="K180" s="11">
        <v>3000</v>
      </c>
      <c r="L180" s="11"/>
      <c r="M180" s="13">
        <f t="shared" si="41"/>
        <v>3000</v>
      </c>
      <c r="N180" s="13">
        <f t="shared" si="42"/>
        <v>0</v>
      </c>
      <c r="O180" s="13">
        <f t="shared" si="43"/>
        <v>3000</v>
      </c>
      <c r="P180" s="10" t="s">
        <v>160</v>
      </c>
      <c r="Q180" s="8"/>
    </row>
    <row r="181" spans="1:20" x14ac:dyDescent="0.25">
      <c r="A181" s="20">
        <v>542</v>
      </c>
      <c r="B181" s="8" t="s">
        <v>93</v>
      </c>
      <c r="C181" s="11"/>
      <c r="D181" s="11"/>
      <c r="E181" s="11"/>
      <c r="F181" s="11"/>
      <c r="G181" s="11"/>
      <c r="H181" s="8"/>
      <c r="I181" s="8"/>
      <c r="J181" s="8"/>
      <c r="K181" s="11">
        <v>10000</v>
      </c>
      <c r="L181" s="11">
        <v>6300</v>
      </c>
      <c r="M181" s="13">
        <f t="shared" si="41"/>
        <v>10000</v>
      </c>
      <c r="N181" s="13">
        <f t="shared" si="42"/>
        <v>6300</v>
      </c>
      <c r="O181" s="13">
        <f t="shared" si="43"/>
        <v>16300</v>
      </c>
      <c r="P181" s="10" t="s">
        <v>160</v>
      </c>
      <c r="Q181" s="10" t="s">
        <v>161</v>
      </c>
      <c r="T181" s="28"/>
    </row>
    <row r="182" spans="1:20" x14ac:dyDescent="0.25">
      <c r="A182" s="20">
        <v>545</v>
      </c>
      <c r="B182" s="8" t="s">
        <v>132</v>
      </c>
      <c r="C182" s="11"/>
      <c r="D182" s="11"/>
      <c r="E182" s="11"/>
      <c r="F182" s="11"/>
      <c r="G182" s="11"/>
      <c r="H182" s="8"/>
      <c r="I182" s="8"/>
      <c r="J182" s="8"/>
      <c r="K182" s="11">
        <v>-30000</v>
      </c>
      <c r="L182" s="11"/>
      <c r="M182" s="13">
        <f t="shared" si="41"/>
        <v>-30000</v>
      </c>
      <c r="N182" s="13">
        <f t="shared" si="42"/>
        <v>0</v>
      </c>
      <c r="O182" s="13">
        <f t="shared" si="43"/>
        <v>-30000</v>
      </c>
      <c r="P182" s="10" t="s">
        <v>160</v>
      </c>
      <c r="Q182" s="10"/>
      <c r="T182" s="28"/>
    </row>
    <row r="183" spans="1:20" x14ac:dyDescent="0.25">
      <c r="A183" s="20">
        <v>620</v>
      </c>
      <c r="B183" s="8" t="s">
        <v>156</v>
      </c>
      <c r="C183" s="11"/>
      <c r="D183" s="11"/>
      <c r="E183" s="11"/>
      <c r="F183" s="11"/>
      <c r="G183" s="11"/>
      <c r="H183" s="8"/>
      <c r="I183" s="8"/>
      <c r="J183" s="8"/>
      <c r="K183" s="11">
        <v>64000</v>
      </c>
      <c r="L183" s="11"/>
      <c r="M183" s="13">
        <f t="shared" si="41"/>
        <v>64000</v>
      </c>
      <c r="N183" s="13">
        <f t="shared" si="42"/>
        <v>0</v>
      </c>
      <c r="O183" s="13">
        <f t="shared" si="43"/>
        <v>64000</v>
      </c>
      <c r="P183" s="10" t="s">
        <v>160</v>
      </c>
      <c r="Q183" s="8"/>
    </row>
    <row r="184" spans="1:20" x14ac:dyDescent="0.25">
      <c r="A184" s="20">
        <v>640</v>
      </c>
      <c r="B184" s="8" t="s">
        <v>155</v>
      </c>
      <c r="C184" s="11"/>
      <c r="D184" s="11"/>
      <c r="E184" s="11"/>
      <c r="F184" s="11"/>
      <c r="G184" s="11"/>
      <c r="H184" s="8"/>
      <c r="I184" s="8"/>
      <c r="J184" s="8"/>
      <c r="K184" s="11">
        <v>18300</v>
      </c>
      <c r="L184" s="11"/>
      <c r="M184" s="13">
        <f t="shared" si="41"/>
        <v>18300</v>
      </c>
      <c r="N184" s="13">
        <f t="shared" si="42"/>
        <v>0</v>
      </c>
      <c r="O184" s="13">
        <f t="shared" si="43"/>
        <v>18300</v>
      </c>
      <c r="P184" s="10" t="s">
        <v>160</v>
      </c>
      <c r="Q184" s="8"/>
    </row>
    <row r="185" spans="1:20" x14ac:dyDescent="0.25">
      <c r="A185" s="20">
        <v>643</v>
      </c>
      <c r="B185" s="8" t="s">
        <v>73</v>
      </c>
      <c r="C185" s="11"/>
      <c r="D185" s="11"/>
      <c r="E185" s="11"/>
      <c r="F185" s="11"/>
      <c r="G185" s="11"/>
      <c r="H185" s="8"/>
      <c r="I185" s="8"/>
      <c r="J185" s="8"/>
      <c r="K185" s="11">
        <v>550</v>
      </c>
      <c r="L185" s="11"/>
      <c r="M185" s="13">
        <f t="shared" si="41"/>
        <v>550</v>
      </c>
      <c r="N185" s="13">
        <f t="shared" si="42"/>
        <v>0</v>
      </c>
      <c r="O185" s="13">
        <f t="shared" si="43"/>
        <v>550</v>
      </c>
      <c r="P185" s="10" t="s">
        <v>160</v>
      </c>
      <c r="Q185" s="8"/>
    </row>
    <row r="186" spans="1:20" x14ac:dyDescent="0.25">
      <c r="A186" s="20">
        <v>650</v>
      </c>
      <c r="B186" s="8" t="s">
        <v>144</v>
      </c>
      <c r="C186" s="11"/>
      <c r="D186" s="11"/>
      <c r="E186" s="11"/>
      <c r="F186" s="11"/>
      <c r="G186" s="11"/>
      <c r="H186" s="8"/>
      <c r="I186" s="8"/>
      <c r="J186" s="8"/>
      <c r="K186" s="11">
        <v>6250</v>
      </c>
      <c r="L186" s="11"/>
      <c r="M186" s="13">
        <f t="shared" si="41"/>
        <v>6250</v>
      </c>
      <c r="N186" s="13">
        <f t="shared" si="42"/>
        <v>0</v>
      </c>
      <c r="O186" s="13">
        <f t="shared" si="43"/>
        <v>6250</v>
      </c>
      <c r="P186" s="10" t="s">
        <v>160</v>
      </c>
      <c r="Q186" s="8"/>
    </row>
    <row r="187" spans="1:20" x14ac:dyDescent="0.25">
      <c r="A187" s="20">
        <v>712</v>
      </c>
      <c r="B187" s="8" t="s">
        <v>145</v>
      </c>
      <c r="C187" s="11"/>
      <c r="D187" s="11"/>
      <c r="E187" s="11"/>
      <c r="F187" s="11"/>
      <c r="G187" s="11"/>
      <c r="H187" s="8"/>
      <c r="I187" s="8"/>
      <c r="J187" s="8"/>
      <c r="K187" s="11">
        <v>45000</v>
      </c>
      <c r="L187" s="11">
        <v>-45000</v>
      </c>
      <c r="M187" s="13">
        <f t="shared" si="41"/>
        <v>45000</v>
      </c>
      <c r="N187" s="13">
        <f t="shared" si="42"/>
        <v>-45000</v>
      </c>
      <c r="O187" s="13">
        <f t="shared" si="43"/>
        <v>0</v>
      </c>
      <c r="P187" s="10" t="s">
        <v>160</v>
      </c>
      <c r="Q187" s="10" t="s">
        <v>162</v>
      </c>
    </row>
    <row r="188" spans="1:20" x14ac:dyDescent="0.25">
      <c r="A188" s="20">
        <v>910</v>
      </c>
      <c r="B188" s="8" t="s">
        <v>92</v>
      </c>
      <c r="C188" s="11"/>
      <c r="D188" s="11"/>
      <c r="E188" s="11"/>
      <c r="F188" s="11"/>
      <c r="G188" s="11"/>
      <c r="H188" s="8"/>
      <c r="I188" s="8"/>
      <c r="J188" s="8"/>
      <c r="K188" s="11"/>
      <c r="L188" s="11">
        <f>-12517-6500-14300</f>
        <v>-33317</v>
      </c>
      <c r="M188" s="13">
        <f t="shared" si="41"/>
        <v>0</v>
      </c>
      <c r="N188" s="13">
        <f t="shared" si="42"/>
        <v>-33317</v>
      </c>
      <c r="O188" s="13">
        <f t="shared" si="43"/>
        <v>-33317</v>
      </c>
      <c r="P188" s="8"/>
      <c r="Q188" s="10" t="s">
        <v>164</v>
      </c>
    </row>
    <row r="189" spans="1:20" x14ac:dyDescent="0.25">
      <c r="A189" s="20">
        <v>950</v>
      </c>
      <c r="B189" s="8" t="s">
        <v>146</v>
      </c>
      <c r="C189" s="11"/>
      <c r="D189" s="11"/>
      <c r="E189" s="11"/>
      <c r="F189" s="11"/>
      <c r="G189" s="11"/>
      <c r="H189" s="8"/>
      <c r="I189" s="8"/>
      <c r="J189" s="8"/>
      <c r="K189" s="11"/>
      <c r="L189" s="11">
        <v>-4800</v>
      </c>
      <c r="M189" s="13">
        <f t="shared" si="41"/>
        <v>0</v>
      </c>
      <c r="N189" s="13">
        <f t="shared" si="42"/>
        <v>-4800</v>
      </c>
      <c r="O189" s="13">
        <f t="shared" si="43"/>
        <v>-4800</v>
      </c>
      <c r="P189" s="8"/>
      <c r="Q189" s="10" t="s">
        <v>165</v>
      </c>
    </row>
    <row r="190" spans="1:20" x14ac:dyDescent="0.25">
      <c r="A190" s="8">
        <v>980</v>
      </c>
      <c r="B190" s="8" t="s">
        <v>84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>
        <f>-361083+6500+64300</f>
        <v>-290283</v>
      </c>
      <c r="M190" s="13">
        <f t="shared" si="41"/>
        <v>0</v>
      </c>
      <c r="N190" s="13">
        <f t="shared" si="42"/>
        <v>-290283</v>
      </c>
      <c r="O190" s="13">
        <f t="shared" si="43"/>
        <v>-290283</v>
      </c>
      <c r="P190" s="8"/>
      <c r="Q190" s="10" t="s">
        <v>163</v>
      </c>
    </row>
    <row r="191" spans="1:20" x14ac:dyDescent="0.25">
      <c r="A191" s="8"/>
      <c r="B191" s="14" t="s">
        <v>52</v>
      </c>
      <c r="C191" s="16">
        <f t="shared" ref="C191:O191" si="44">SUM(C178:C190)</f>
        <v>0</v>
      </c>
      <c r="D191" s="16">
        <f t="shared" si="44"/>
        <v>0</v>
      </c>
      <c r="E191" s="16">
        <f t="shared" si="44"/>
        <v>0</v>
      </c>
      <c r="F191" s="16">
        <f t="shared" si="44"/>
        <v>0</v>
      </c>
      <c r="G191" s="16">
        <f t="shared" si="44"/>
        <v>0</v>
      </c>
      <c r="H191" s="16">
        <f t="shared" si="44"/>
        <v>0</v>
      </c>
      <c r="I191" s="16">
        <f t="shared" si="44"/>
        <v>0</v>
      </c>
      <c r="J191" s="16">
        <f t="shared" si="44"/>
        <v>0</v>
      </c>
      <c r="K191" s="16">
        <f t="shared" si="44"/>
        <v>376128</v>
      </c>
      <c r="L191" s="16">
        <f t="shared" si="44"/>
        <v>-376128</v>
      </c>
      <c r="M191" s="16">
        <f t="shared" si="44"/>
        <v>376128</v>
      </c>
      <c r="N191" s="16">
        <f t="shared" si="44"/>
        <v>-376128</v>
      </c>
      <c r="O191" s="16">
        <f t="shared" si="44"/>
        <v>0</v>
      </c>
      <c r="P191" s="8"/>
      <c r="Q191" s="8"/>
    </row>
    <row r="192" spans="1:20" hidden="1" x14ac:dyDescent="0.25">
      <c r="A192" s="8"/>
      <c r="B192" s="8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8"/>
      <c r="Q192" s="8"/>
    </row>
    <row r="193" spans="1:17" s="23" customFormat="1" x14ac:dyDescent="0.25">
      <c r="A193" s="21"/>
      <c r="B193" s="14" t="s">
        <v>53</v>
      </c>
      <c r="C193" s="15">
        <f t="shared" ref="C193:O193" si="45">SUM(C175,C191)</f>
        <v>1218696</v>
      </c>
      <c r="D193" s="15">
        <f t="shared" si="45"/>
        <v>690335</v>
      </c>
      <c r="E193" s="15" t="e">
        <f t="shared" si="45"/>
        <v>#REF!</v>
      </c>
      <c r="F193" s="15" t="e">
        <f t="shared" si="45"/>
        <v>#REF!</v>
      </c>
      <c r="G193" s="15" t="e">
        <f t="shared" si="45"/>
        <v>#REF!</v>
      </c>
      <c r="H193" s="14" t="e">
        <f t="shared" si="45"/>
        <v>#REF!</v>
      </c>
      <c r="I193" s="14">
        <f t="shared" si="45"/>
        <v>77491</v>
      </c>
      <c r="J193" s="14">
        <f t="shared" si="45"/>
        <v>0</v>
      </c>
      <c r="K193" s="15">
        <f t="shared" si="45"/>
        <v>1572396</v>
      </c>
      <c r="L193" s="15">
        <f t="shared" si="45"/>
        <v>-3558918</v>
      </c>
      <c r="M193" s="16">
        <f t="shared" si="45"/>
        <v>3558918</v>
      </c>
      <c r="N193" s="16">
        <f t="shared" si="45"/>
        <v>-3558918</v>
      </c>
      <c r="O193" s="16">
        <f t="shared" si="45"/>
        <v>0</v>
      </c>
      <c r="P193" s="14"/>
      <c r="Q193" s="14"/>
    </row>
    <row r="194" spans="1:17" x14ac:dyDescent="0.25">
      <c r="A194" s="32"/>
      <c r="C194" s="28"/>
      <c r="D194" s="28"/>
      <c r="E194" s="28"/>
      <c r="F194" s="28"/>
      <c r="G194" s="28"/>
      <c r="K194" s="28"/>
      <c r="L194" s="28"/>
      <c r="M194" s="29"/>
      <c r="N194" s="29"/>
      <c r="O194" s="33"/>
    </row>
    <row r="214" spans="11:13" x14ac:dyDescent="0.25">
      <c r="K214" s="28"/>
      <c r="L214" s="28"/>
      <c r="M214" s="28"/>
    </row>
    <row r="215" spans="11:13" x14ac:dyDescent="0.25">
      <c r="K215" s="28"/>
      <c r="L215" s="28"/>
      <c r="M215" s="28"/>
    </row>
    <row r="216" spans="11:13" x14ac:dyDescent="0.25">
      <c r="K216" s="28"/>
      <c r="L216" s="28"/>
      <c r="M216" s="28"/>
    </row>
    <row r="217" spans="11:13" x14ac:dyDescent="0.25">
      <c r="K217" s="28"/>
      <c r="L217" s="28"/>
      <c r="M217" s="28"/>
    </row>
    <row r="218" spans="11:13" x14ac:dyDescent="0.25">
      <c r="K218" s="28"/>
      <c r="L218" s="28"/>
      <c r="M218" s="28"/>
    </row>
    <row r="219" spans="11:13" x14ac:dyDescent="0.25">
      <c r="K219" s="28"/>
      <c r="L219" s="28"/>
      <c r="M219" s="28"/>
    </row>
    <row r="220" spans="11:13" x14ac:dyDescent="0.25">
      <c r="K220" s="28"/>
      <c r="L220" s="28"/>
      <c r="M220" s="28"/>
    </row>
    <row r="221" spans="11:13" x14ac:dyDescent="0.25">
      <c r="K221" s="28"/>
      <c r="L221" s="28"/>
      <c r="M221" s="28"/>
    </row>
    <row r="222" spans="11:13" x14ac:dyDescent="0.25">
      <c r="K222" s="28"/>
      <c r="L222" s="28"/>
      <c r="M222" s="28"/>
    </row>
    <row r="223" spans="11:13" x14ac:dyDescent="0.25">
      <c r="K223" s="28"/>
      <c r="L223" s="28"/>
      <c r="M223" s="28"/>
    </row>
    <row r="224" spans="11:13" x14ac:dyDescent="0.25">
      <c r="K224" s="28"/>
      <c r="L224" s="28"/>
      <c r="M224" s="28"/>
    </row>
    <row r="225" spans="11:13" x14ac:dyDescent="0.25">
      <c r="K225" s="28"/>
      <c r="L225" s="28"/>
      <c r="M225" s="28"/>
    </row>
    <row r="226" spans="11:13" x14ac:dyDescent="0.25">
      <c r="K226" s="28"/>
      <c r="L226" s="28"/>
      <c r="M226" s="28"/>
    </row>
    <row r="227" spans="11:13" x14ac:dyDescent="0.25">
      <c r="K227" s="28"/>
      <c r="L227" s="28"/>
      <c r="M227" s="28"/>
    </row>
    <row r="228" spans="11:13" x14ac:dyDescent="0.25">
      <c r="K228" s="28"/>
      <c r="L228" s="28"/>
      <c r="M228" s="28"/>
    </row>
    <row r="229" spans="11:13" x14ac:dyDescent="0.25">
      <c r="K229" s="28"/>
      <c r="L229" s="28"/>
      <c r="M229" s="28"/>
    </row>
    <row r="230" spans="11:13" x14ac:dyDescent="0.25">
      <c r="K230" s="28"/>
      <c r="L230" s="28"/>
      <c r="M230" s="28"/>
    </row>
    <row r="231" spans="11:13" x14ac:dyDescent="0.25">
      <c r="K231" s="28"/>
      <c r="L231" s="28"/>
      <c r="M231" s="28"/>
    </row>
    <row r="232" spans="11:13" x14ac:dyDescent="0.25">
      <c r="K232" s="28"/>
      <c r="L232" s="28"/>
      <c r="M232" s="28"/>
    </row>
    <row r="233" spans="11:13" x14ac:dyDescent="0.25">
      <c r="K233" s="28"/>
      <c r="L233" s="28"/>
      <c r="M233" s="28"/>
    </row>
    <row r="234" spans="11:13" x14ac:dyDescent="0.25">
      <c r="K234" s="28"/>
      <c r="L234" s="28"/>
      <c r="M234" s="28"/>
    </row>
    <row r="235" spans="11:13" x14ac:dyDescent="0.25">
      <c r="K235" s="28"/>
      <c r="L235" s="28"/>
      <c r="M235" s="28"/>
    </row>
    <row r="236" spans="11:13" x14ac:dyDescent="0.25">
      <c r="K236" s="28"/>
      <c r="L236" s="28"/>
      <c r="M236" s="28"/>
    </row>
    <row r="237" spans="11:13" x14ac:dyDescent="0.25">
      <c r="K237" s="28"/>
      <c r="L237" s="28"/>
      <c r="M237" s="28"/>
    </row>
    <row r="238" spans="11:13" x14ac:dyDescent="0.25">
      <c r="K238" s="28"/>
      <c r="L238" s="28"/>
      <c r="M238" s="28"/>
    </row>
    <row r="239" spans="11:13" x14ac:dyDescent="0.25">
      <c r="K239" s="28"/>
      <c r="L239" s="28"/>
      <c r="M239" s="28"/>
    </row>
    <row r="240" spans="11:13" x14ac:dyDescent="0.25">
      <c r="K240" s="28"/>
      <c r="L240" s="28"/>
      <c r="M240" s="28"/>
    </row>
    <row r="241" spans="11:13" x14ac:dyDescent="0.25">
      <c r="K241" s="28"/>
      <c r="L241" s="28"/>
      <c r="M241" s="28"/>
    </row>
    <row r="242" spans="11:13" x14ac:dyDescent="0.25">
      <c r="K242" s="28"/>
      <c r="L242" s="28"/>
      <c r="M242" s="28"/>
    </row>
    <row r="243" spans="11:13" x14ac:dyDescent="0.25">
      <c r="K243" s="28"/>
      <c r="L243" s="28"/>
      <c r="M243" s="28"/>
    </row>
    <row r="244" spans="11:13" x14ac:dyDescent="0.25">
      <c r="K244" s="28"/>
      <c r="L244" s="28"/>
      <c r="M244" s="28"/>
    </row>
    <row r="245" spans="11:13" x14ac:dyDescent="0.25">
      <c r="K245" s="28"/>
      <c r="L245" s="28"/>
      <c r="M245" s="28"/>
    </row>
    <row r="246" spans="11:13" x14ac:dyDescent="0.25">
      <c r="K246" s="28"/>
      <c r="L246" s="28"/>
      <c r="M246" s="28"/>
    </row>
    <row r="247" spans="11:13" x14ac:dyDescent="0.25">
      <c r="K247" s="28"/>
      <c r="L247" s="28"/>
      <c r="M247" s="28"/>
    </row>
    <row r="248" spans="11:13" x14ac:dyDescent="0.25">
      <c r="K248" s="28"/>
      <c r="L248" s="28"/>
      <c r="M248" s="28"/>
    </row>
    <row r="249" spans="11:13" x14ac:dyDescent="0.25">
      <c r="K249" s="28"/>
      <c r="L249" s="28"/>
      <c r="M249" s="28"/>
    </row>
    <row r="250" spans="11:13" x14ac:dyDescent="0.25">
      <c r="K250" s="28"/>
      <c r="L250" s="28"/>
      <c r="M250" s="28"/>
    </row>
    <row r="251" spans="11:13" x14ac:dyDescent="0.25">
      <c r="K251" s="28"/>
      <c r="L251" s="28"/>
      <c r="M251" s="28"/>
    </row>
    <row r="252" spans="11:13" x14ac:dyDescent="0.25">
      <c r="K252" s="28"/>
      <c r="L252" s="28"/>
      <c r="M252" s="28"/>
    </row>
    <row r="253" spans="11:13" x14ac:dyDescent="0.25">
      <c r="K253" s="28"/>
      <c r="L253" s="28"/>
      <c r="M253" s="28"/>
    </row>
    <row r="254" spans="11:13" x14ac:dyDescent="0.25">
      <c r="K254" s="28"/>
      <c r="L254" s="28"/>
      <c r="M254" s="28"/>
    </row>
    <row r="255" spans="11:13" x14ac:dyDescent="0.25">
      <c r="K255" s="28"/>
      <c r="L255" s="28"/>
      <c r="M255" s="28"/>
    </row>
    <row r="256" spans="11:13" x14ac:dyDescent="0.25">
      <c r="K256" s="28"/>
      <c r="L256" s="28"/>
      <c r="M256" s="28"/>
    </row>
    <row r="257" spans="11:13" x14ac:dyDescent="0.25">
      <c r="K257" s="28"/>
      <c r="L257" s="28"/>
      <c r="M257" s="28"/>
    </row>
    <row r="258" spans="11:13" x14ac:dyDescent="0.25">
      <c r="K258" s="28"/>
      <c r="L258" s="28"/>
      <c r="M258" s="28"/>
    </row>
    <row r="259" spans="11:13" x14ac:dyDescent="0.25">
      <c r="K259" s="28"/>
      <c r="L259" s="28"/>
      <c r="M259" s="28"/>
    </row>
    <row r="260" spans="11:13" x14ac:dyDescent="0.25">
      <c r="K260" s="28"/>
      <c r="L260" s="28"/>
      <c r="M260" s="28"/>
    </row>
    <row r="261" spans="11:13" x14ac:dyDescent="0.25">
      <c r="K261" s="28"/>
      <c r="L261" s="28"/>
      <c r="M261" s="28"/>
    </row>
    <row r="262" spans="11:13" x14ac:dyDescent="0.25">
      <c r="K262" s="28"/>
      <c r="L262" s="28"/>
      <c r="M262" s="28"/>
    </row>
    <row r="263" spans="11:13" x14ac:dyDescent="0.25">
      <c r="K263" s="28"/>
      <c r="L263" s="28"/>
      <c r="M263" s="28"/>
    </row>
    <row r="264" spans="11:13" x14ac:dyDescent="0.25">
      <c r="K264" s="28"/>
      <c r="L264" s="28"/>
      <c r="M264" s="28"/>
    </row>
    <row r="265" spans="11:13" x14ac:dyDescent="0.25">
      <c r="K265" s="28"/>
      <c r="L265" s="28"/>
      <c r="M265" s="28"/>
    </row>
    <row r="266" spans="11:13" x14ac:dyDescent="0.25">
      <c r="K266" s="28"/>
      <c r="L266" s="28"/>
      <c r="M266" s="28"/>
    </row>
    <row r="267" spans="11:13" x14ac:dyDescent="0.25">
      <c r="K267" s="28"/>
      <c r="L267" s="28"/>
      <c r="M267" s="28"/>
    </row>
    <row r="268" spans="11:13" x14ac:dyDescent="0.25">
      <c r="K268" s="28"/>
      <c r="L268" s="28"/>
      <c r="M268" s="28"/>
    </row>
    <row r="269" spans="11:13" x14ac:dyDescent="0.25">
      <c r="K269" s="28"/>
      <c r="L269" s="28"/>
      <c r="M269" s="28"/>
    </row>
    <row r="270" spans="11:13" x14ac:dyDescent="0.25">
      <c r="K270" s="28"/>
      <c r="L270" s="28"/>
      <c r="M270" s="28"/>
    </row>
    <row r="271" spans="11:13" x14ac:dyDescent="0.25">
      <c r="K271" s="28"/>
      <c r="L271" s="28"/>
      <c r="M271" s="28"/>
    </row>
    <row r="272" spans="11:13" x14ac:dyDescent="0.25">
      <c r="K272" s="28"/>
      <c r="L272" s="28"/>
      <c r="M272" s="28"/>
    </row>
    <row r="273" spans="11:13" x14ac:dyDescent="0.25">
      <c r="K273" s="28"/>
      <c r="L273" s="28"/>
      <c r="M273" s="28"/>
    </row>
    <row r="274" spans="11:13" x14ac:dyDescent="0.25">
      <c r="K274" s="28"/>
      <c r="L274" s="28"/>
      <c r="M274" s="28"/>
    </row>
    <row r="275" spans="11:13" x14ac:dyDescent="0.25">
      <c r="K275" s="28"/>
      <c r="L275" s="28"/>
      <c r="M275" s="28"/>
    </row>
    <row r="276" spans="11:13" x14ac:dyDescent="0.25">
      <c r="K276" s="28"/>
      <c r="L276" s="28"/>
      <c r="M276" s="28"/>
    </row>
    <row r="277" spans="11:13" x14ac:dyDescent="0.25">
      <c r="K277" s="28"/>
      <c r="L277" s="28"/>
      <c r="M277" s="28"/>
    </row>
    <row r="278" spans="11:13" x14ac:dyDescent="0.25">
      <c r="K278" s="28"/>
      <c r="L278" s="28"/>
      <c r="M278" s="28"/>
    </row>
    <row r="279" spans="11:13" x14ac:dyDescent="0.25">
      <c r="K279" s="28"/>
      <c r="L279" s="28"/>
      <c r="M279" s="28"/>
    </row>
    <row r="280" spans="11:13" x14ac:dyDescent="0.25">
      <c r="K280" s="28"/>
      <c r="L280" s="28"/>
      <c r="M280" s="28"/>
    </row>
    <row r="281" spans="11:13" x14ac:dyDescent="0.25">
      <c r="K281" s="28"/>
      <c r="L281" s="28"/>
      <c r="M281" s="28"/>
    </row>
    <row r="282" spans="11:13" x14ac:dyDescent="0.25">
      <c r="K282" s="28"/>
      <c r="L282" s="28"/>
      <c r="M282" s="28"/>
    </row>
    <row r="283" spans="11:13" x14ac:dyDescent="0.25">
      <c r="K283" s="28"/>
      <c r="L283" s="28"/>
      <c r="M283" s="28"/>
    </row>
    <row r="284" spans="11:13" x14ac:dyDescent="0.25">
      <c r="K284" s="28"/>
      <c r="L284" s="28"/>
      <c r="M284" s="28"/>
    </row>
    <row r="285" spans="11:13" x14ac:dyDescent="0.25">
      <c r="K285" s="28"/>
      <c r="L285" s="28"/>
      <c r="M285" s="28"/>
    </row>
    <row r="286" spans="11:13" x14ac:dyDescent="0.25">
      <c r="K286" s="28"/>
      <c r="L286" s="28"/>
      <c r="M286" s="28"/>
    </row>
    <row r="287" spans="11:13" x14ac:dyDescent="0.25">
      <c r="K287" s="28"/>
      <c r="L287" s="28"/>
      <c r="M287" s="28"/>
    </row>
    <row r="288" spans="11:13" x14ac:dyDescent="0.25">
      <c r="K288" s="28"/>
      <c r="L288" s="28"/>
      <c r="M288" s="28"/>
    </row>
    <row r="289" spans="11:13" x14ac:dyDescent="0.25">
      <c r="K289" s="28"/>
      <c r="L289" s="28"/>
      <c r="M289" s="28"/>
    </row>
    <row r="290" spans="11:13" x14ac:dyDescent="0.25">
      <c r="K290" s="28"/>
      <c r="L290" s="28"/>
      <c r="M290" s="28"/>
    </row>
    <row r="291" spans="11:13" x14ac:dyDescent="0.25">
      <c r="K291" s="28"/>
      <c r="L291" s="28"/>
      <c r="M291" s="28"/>
    </row>
    <row r="292" spans="11:13" x14ac:dyDescent="0.25">
      <c r="K292" s="28"/>
      <c r="L292" s="28"/>
      <c r="M292" s="28"/>
    </row>
    <row r="293" spans="11:13" x14ac:dyDescent="0.25">
      <c r="K293" s="28"/>
      <c r="L293" s="28"/>
      <c r="M293" s="28"/>
    </row>
    <row r="294" spans="11:13" x14ac:dyDescent="0.25">
      <c r="K294" s="28"/>
      <c r="L294" s="28"/>
      <c r="M294" s="28"/>
    </row>
    <row r="295" spans="11:13" x14ac:dyDescent="0.25">
      <c r="K295" s="28"/>
      <c r="L295" s="28"/>
      <c r="M295" s="28"/>
    </row>
    <row r="296" spans="11:13" x14ac:dyDescent="0.25">
      <c r="K296" s="28"/>
      <c r="L296" s="28"/>
      <c r="M296" s="28"/>
    </row>
    <row r="297" spans="11:13" x14ac:dyDescent="0.25">
      <c r="K297" s="28"/>
      <c r="L297" s="28"/>
      <c r="M297" s="28"/>
    </row>
    <row r="298" spans="11:13" x14ac:dyDescent="0.25">
      <c r="K298" s="28"/>
      <c r="L298" s="28"/>
      <c r="M298" s="28"/>
    </row>
    <row r="299" spans="11:13" x14ac:dyDescent="0.25">
      <c r="K299" s="28"/>
      <c r="L299" s="28"/>
      <c r="M299" s="28"/>
    </row>
    <row r="300" spans="11:13" x14ac:dyDescent="0.25">
      <c r="K300" s="28"/>
      <c r="L300" s="28"/>
      <c r="M300" s="28"/>
    </row>
    <row r="301" spans="11:13" x14ac:dyDescent="0.25">
      <c r="K301" s="28"/>
      <c r="L301" s="28"/>
      <c r="M301" s="28"/>
    </row>
    <row r="302" spans="11:13" x14ac:dyDescent="0.25">
      <c r="K302" s="28"/>
      <c r="L302" s="28"/>
      <c r="M302" s="28"/>
    </row>
    <row r="303" spans="11:13" x14ac:dyDescent="0.25">
      <c r="K303" s="28"/>
      <c r="L303" s="28"/>
      <c r="M303" s="28"/>
    </row>
    <row r="304" spans="11:13" x14ac:dyDescent="0.25">
      <c r="K304" s="28"/>
      <c r="L304" s="28"/>
      <c r="M304" s="28"/>
    </row>
    <row r="305" spans="11:13" x14ac:dyDescent="0.25">
      <c r="K305" s="28"/>
      <c r="L305" s="28"/>
      <c r="M305" s="28"/>
    </row>
    <row r="306" spans="11:13" x14ac:dyDescent="0.25">
      <c r="K306" s="28"/>
      <c r="L306" s="28"/>
      <c r="M306" s="28"/>
    </row>
    <row r="307" spans="11:13" x14ac:dyDescent="0.25">
      <c r="K307" s="28"/>
      <c r="L307" s="28"/>
      <c r="M307" s="28"/>
    </row>
    <row r="308" spans="11:13" x14ac:dyDescent="0.25">
      <c r="K308" s="28"/>
      <c r="L308" s="28"/>
      <c r="M308" s="28"/>
    </row>
    <row r="309" spans="11:13" x14ac:dyDescent="0.25">
      <c r="K309" s="28"/>
      <c r="L309" s="28"/>
      <c r="M309" s="28"/>
    </row>
    <row r="310" spans="11:13" x14ac:dyDescent="0.25">
      <c r="K310" s="28"/>
      <c r="L310" s="28"/>
      <c r="M310" s="28"/>
    </row>
    <row r="311" spans="11:13" x14ac:dyDescent="0.25">
      <c r="K311" s="28"/>
      <c r="L311" s="28"/>
      <c r="M311" s="28"/>
    </row>
    <row r="312" spans="11:13" x14ac:dyDescent="0.25">
      <c r="K312" s="28"/>
      <c r="L312" s="28"/>
      <c r="M312" s="28"/>
    </row>
    <row r="313" spans="11:13" x14ac:dyDescent="0.25">
      <c r="K313" s="28"/>
      <c r="L313" s="28"/>
      <c r="M313" s="28"/>
    </row>
    <row r="314" spans="11:13" x14ac:dyDescent="0.25">
      <c r="K314" s="28"/>
      <c r="L314" s="28"/>
      <c r="M314" s="28"/>
    </row>
    <row r="315" spans="11:13" x14ac:dyDescent="0.25">
      <c r="K315" s="28"/>
      <c r="L315" s="28"/>
      <c r="M315" s="28"/>
    </row>
  </sheetData>
  <pageMargins left="0.59055118110236227" right="0.9055118110236221" top="0.55118110236220474" bottom="0.4" header="0.51181102362204722" footer="0.22"/>
  <pageSetup paperSize="9" fitToHeight="0" orientation="landscape" r:id="rId1"/>
  <headerFooter alignWithMargins="0">
    <oddHeader>&amp;R&amp;"Arial,Halvfet"Vedlegg 2</oddHeader>
    <oddFooter>&amp;R&amp;"Times New Roman,Normal"&amp;8&amp;P</oddFooter>
  </headerFooter>
  <rowBreaks count="2" manualBreakCount="2">
    <brk id="116" max="16" man="1"/>
    <brk id="17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Ny vedlegg 2 29. mai</vt:lpstr>
      <vt:lpstr>'Ny vedlegg 2 29. mai'!Utskriftsområde</vt:lpstr>
      <vt:lpstr>'Ny vedlegg 2 29. mai'!Utskriftstitler</vt:lpstr>
    </vt:vector>
  </TitlesOfParts>
  <Company>Oslo Kommune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 Gunnar Løvstad</dc:creator>
  <cp:lastModifiedBy>Magnus Torgersen</cp:lastModifiedBy>
  <cp:lastPrinted>2017-05-29T09:55:26Z</cp:lastPrinted>
  <dcterms:created xsi:type="dcterms:W3CDTF">2004-03-15T08:42:13Z</dcterms:created>
  <dcterms:modified xsi:type="dcterms:W3CDTF">2017-05-29T14:03:27Z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2010-05-06 14:21:38</vt:lpwstr>
  </property>
</Properties>
</file>